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feituras\SANTA LUZIA\RECURSO PROPRIO\CDI\CD\"/>
    </mc:Choice>
  </mc:AlternateContent>
  <xr:revisionPtr revIDLastSave="0" documentId="13_ncr:1_{5529AF71-4BC0-4F31-961D-B8724B2090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UMO" sheetId="1" r:id="rId1"/>
    <sheet name="PLANILHA ORÇAMENTÁRIA SINTÉTICA" sheetId="2" r:id="rId2"/>
    <sheet name="MEMÓRIA DE CÁLCULO" sheetId="3" r:id="rId3"/>
    <sheet name="CPU'S" sheetId="4" r:id="rId4"/>
    <sheet name="CRONOGRAMA" sheetId="5" r:id="rId5"/>
    <sheet name="BDI" sheetId="6" r:id="rId6"/>
  </sheets>
  <externalReferences>
    <externalReference r:id="rId7"/>
  </externalReferences>
  <definedNames>
    <definedName name="_xlnm.Print_Area" localSheetId="3">'CPU''S'!$A$1:$J$166</definedName>
    <definedName name="_xlnm.Print_Area" localSheetId="4">CRONOGRAMA!$A$1:$I$26</definedName>
    <definedName name="_xlnm.Print_Area" localSheetId="2">'MEMÓRIA DE CÁLCULO'!$A$1:$E$267</definedName>
    <definedName name="_xlnm.Print_Area" localSheetId="1">'PLANILHA ORÇAMENTÁRIA SINTÉTICA'!$A$1:$I$271</definedName>
    <definedName name="_xlnm.Print_Titles" localSheetId="3">'CPU''S'!$1:$4</definedName>
    <definedName name="_xlnm.Print_Titles" localSheetId="2">'MEMÓRIA DE CÁLCULO'!$1:$4</definedName>
    <definedName name="_xlnm.Print_Titles" localSheetId="1">'PLANILHA ORÇAMENTÁRIA SINTÉTICA'!$1:$4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6" l="1"/>
  <c r="I47" i="6"/>
  <c r="I46" i="6"/>
  <c r="A42" i="6"/>
  <c r="C42" i="6" s="1"/>
  <c r="C41" i="6"/>
  <c r="O39" i="6"/>
  <c r="I39" i="6"/>
  <c r="A36" i="6"/>
  <c r="A37" i="6" s="1"/>
  <c r="C35" i="6"/>
  <c r="I32" i="6"/>
  <c r="M29" i="6"/>
  <c r="I26" i="6"/>
  <c r="A25" i="6"/>
  <c r="A26" i="6" s="1"/>
  <c r="C24" i="6"/>
  <c r="N21" i="6"/>
  <c r="N23" i="6" s="1"/>
  <c r="A20" i="6"/>
  <c r="C20" i="6" s="1"/>
  <c r="M19" i="6"/>
  <c r="R19" i="6" s="1"/>
  <c r="I19" i="6"/>
  <c r="A19" i="6"/>
  <c r="C19" i="6" s="1"/>
  <c r="M18" i="6"/>
  <c r="Q18" i="6" s="1"/>
  <c r="I18" i="6"/>
  <c r="C18" i="6"/>
  <c r="M17" i="6"/>
  <c r="R17" i="6" s="1"/>
  <c r="I17" i="6"/>
  <c r="M16" i="6"/>
  <c r="R16" i="6" s="1"/>
  <c r="I16" i="6"/>
  <c r="M15" i="6"/>
  <c r="I15" i="6"/>
  <c r="A12" i="6"/>
  <c r="A14" i="6" s="1"/>
  <c r="C11" i="6"/>
  <c r="C10" i="6"/>
  <c r="C9" i="6"/>
  <c r="I34" i="6"/>
  <c r="C8" i="6"/>
  <c r="C7" i="6"/>
  <c r="C6" i="6"/>
  <c r="R23" i="6" s="1"/>
  <c r="R18" i="6" l="1"/>
  <c r="A43" i="6"/>
  <c r="P17" i="6"/>
  <c r="C26" i="6"/>
  <c r="A29" i="6"/>
  <c r="C14" i="6"/>
  <c r="A15" i="6"/>
  <c r="C37" i="6"/>
  <c r="A38" i="6"/>
  <c r="C12" i="6"/>
  <c r="P16" i="6"/>
  <c r="P23" i="6"/>
  <c r="O23" i="6" s="1"/>
  <c r="C25" i="6"/>
  <c r="Q16" i="6"/>
  <c r="P18" i="6"/>
  <c r="Q19" i="6"/>
  <c r="A21" i="6"/>
  <c r="Q23" i="6"/>
  <c r="C36" i="6"/>
  <c r="Q17" i="6"/>
  <c r="P19" i="6"/>
  <c r="N22" i="6"/>
  <c r="O22" i="6" s="1"/>
  <c r="L29" i="6"/>
  <c r="M30" i="6"/>
  <c r="A44" i="6" l="1"/>
  <c r="C43" i="6"/>
  <c r="V24" i="6"/>
  <c r="T13" i="6" s="1"/>
  <c r="O24" i="6"/>
  <c r="C15" i="6"/>
  <c r="A16" i="6"/>
  <c r="C21" i="6"/>
  <c r="A22" i="6"/>
  <c r="N24" i="6"/>
  <c r="A39" i="6"/>
  <c r="C38" i="6"/>
  <c r="C29" i="6"/>
  <c r="A30" i="6"/>
  <c r="C44" i="6" l="1"/>
  <c r="A45" i="6"/>
  <c r="A31" i="6"/>
  <c r="C31" i="6" s="1"/>
  <c r="C30" i="6"/>
  <c r="A23" i="6"/>
  <c r="C23" i="6" s="1"/>
  <c r="C22" i="6"/>
  <c r="A17" i="6"/>
  <c r="C17" i="6" s="1"/>
  <c r="C16" i="6"/>
  <c r="C39" i="6"/>
  <c r="A40" i="6"/>
  <c r="C40" i="6" s="1"/>
  <c r="C45" i="6" l="1"/>
  <c r="A46" i="6"/>
  <c r="C46" i="6" s="1"/>
</calcChain>
</file>

<file path=xl/sharedStrings.xml><?xml version="1.0" encoding="utf-8"?>
<sst xmlns="http://schemas.openxmlformats.org/spreadsheetml/2006/main" count="3651" uniqueCount="1226">
  <si>
    <t>Obra</t>
  </si>
  <si>
    <t>Bancos</t>
  </si>
  <si>
    <t>B.D.I.</t>
  </si>
  <si>
    <t>Encargos Sociais</t>
  </si>
  <si>
    <t xml:space="preserve">SINAPI - 06/2023 - Paraíba
SICRO3 - 04/2023 - Paraíba
ORSE - 05/2023 - Sergipe
</t>
  </si>
  <si>
    <t>20,34%</t>
  </si>
  <si>
    <t>Não Desonerado: embutido nos preços unitário dos insumos de mão de obra, de acordo com as bases.</t>
  </si>
  <si>
    <t>Planilha Orçamentária Resumida</t>
  </si>
  <si>
    <t>Item</t>
  </si>
  <si>
    <t>Descrição</t>
  </si>
  <si>
    <t>Total</t>
  </si>
  <si>
    <t xml:space="preserve"> 1 </t>
  </si>
  <si>
    <t>SERVIÇOS PRELIMINARES</t>
  </si>
  <si>
    <t xml:space="preserve"> 2 </t>
  </si>
  <si>
    <t>INFRA-ESTRUTURA: FUNDAÇÕES</t>
  </si>
  <si>
    <t xml:space="preserve"> 3 </t>
  </si>
  <si>
    <t>SUPERESTRUTURA (PILARES, VIGAS E LAJES)</t>
  </si>
  <si>
    <t xml:space="preserve"> 4 </t>
  </si>
  <si>
    <t>ALVENARIA</t>
  </si>
  <si>
    <t xml:space="preserve"> 5 </t>
  </si>
  <si>
    <t>ESQUADRIAS</t>
  </si>
  <si>
    <t xml:space="preserve"> 6 </t>
  </si>
  <si>
    <t>COBERTURA</t>
  </si>
  <si>
    <t xml:space="preserve"> 7 </t>
  </si>
  <si>
    <t>IMPERMEABILIZAÇÃO</t>
  </si>
  <si>
    <t xml:space="preserve"> 8 </t>
  </si>
  <si>
    <t>FORRO</t>
  </si>
  <si>
    <t xml:space="preserve"> 9 </t>
  </si>
  <si>
    <t>PAVIMENTAÇÃO</t>
  </si>
  <si>
    <t xml:space="preserve"> 10 </t>
  </si>
  <si>
    <t>REVESTIMENTOS</t>
  </si>
  <si>
    <t xml:space="preserve"> 11 </t>
  </si>
  <si>
    <t>PINTURA</t>
  </si>
  <si>
    <t xml:space="preserve"> 12 </t>
  </si>
  <si>
    <t>INSTALAÇÕES ELÉTRICAS</t>
  </si>
  <si>
    <t xml:space="preserve"> 13 </t>
  </si>
  <si>
    <t>INSTALAÇÕES HIDRÁULICAS</t>
  </si>
  <si>
    <t xml:space="preserve"> 14 </t>
  </si>
  <si>
    <t>INSTALAÇÕES SANITÁRIAS</t>
  </si>
  <si>
    <t xml:space="preserve"> 15 </t>
  </si>
  <si>
    <t>COMBATE AO INCÊNDIO</t>
  </si>
  <si>
    <t xml:space="preserve"> 16 </t>
  </si>
  <si>
    <t>GASES MEDICINAIS</t>
  </si>
  <si>
    <t xml:space="preserve"> 17 </t>
  </si>
  <si>
    <t>URBANIZAÇÃO</t>
  </si>
  <si>
    <t xml:space="preserve"> 18 </t>
  </si>
  <si>
    <t>SERVIÇOS DIVERSOS</t>
  </si>
  <si>
    <t>Total sem BDI</t>
  </si>
  <si>
    <t>Total do BDI</t>
  </si>
  <si>
    <t>Total Geral</t>
  </si>
  <si>
    <t xml:space="preserve">_______________________________________________________________
</t>
  </si>
  <si>
    <t>Orçamento Sintético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</si>
  <si>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</si>
  <si>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</si>
  <si>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</si>
  <si>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</si>
  <si>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</si>
  <si>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</si>
  <si>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</si>
  <si>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06.201.00/DER </t>
  </si>
  <si>
    <t>Próprio</t>
  </si>
  <si>
    <t>PLACA INDICATIVA DE OBRA</t>
  </si>
  <si>
    <t>m²</t>
  </si>
  <si>
    <t xml:space="preserve"> 1.2 </t>
  </si>
  <si>
    <t xml:space="preserve"> 99059 </t>
  </si>
  <si>
    <t>SINAPI</t>
  </si>
  <si>
    <t>LOCACAO CONVENCIONAL DE OBRA, UTILIZANDO GABARITO DE TÁBUAS CORRIDAS PONTALETADAS A CADA 2,00M -  2 UTILIZAÇÕES. AF_10/2018</t>
  </si>
  <si>
    <t>M</t>
  </si>
  <si>
    <t xml:space="preserve"> 2.1 </t>
  </si>
  <si>
    <t>Vigas Baldrame</t>
  </si>
  <si>
    <t xml:space="preserve"> 2.1.1 </t>
  </si>
  <si>
    <t xml:space="preserve"> 93358 </t>
  </si>
  <si>
    <t>ESCAVAÇÃO MANUAL DE VALA COM PROFUNDIDADE MENOR OU IGUAL A 1,30 M. AF_03/2016</t>
  </si>
  <si>
    <t>m³</t>
  </si>
  <si>
    <t xml:space="preserve"> 2.1.2 </t>
  </si>
  <si>
    <t xml:space="preserve"> 96536 </t>
  </si>
  <si>
    <t>FABRICAÇÃO, MONTAGEM E DESMONTAGEM DE FÔRMA PARA VIGA BALDRAME, EM MADEIRA SERRADA, E=25 MM, 4 UTILIZAÇÕES. AF_06/2017</t>
  </si>
  <si>
    <t xml:space="preserve"> 2.1.3 </t>
  </si>
  <si>
    <t xml:space="preserve"> 96543 </t>
  </si>
  <si>
    <t>ARMAÇÃO DE BLOCO, VIGA BALDRAME E SAPATA UTILIZANDO AÇO CA-60 DE 5 MM - MONTAGEM. AF_06/2017</t>
  </si>
  <si>
    <t>KG</t>
  </si>
  <si>
    <t xml:space="preserve"> 2.1.4 </t>
  </si>
  <si>
    <t xml:space="preserve"> 96545 </t>
  </si>
  <si>
    <t>ARMAÇÃO DE BLOCO, VIGA BALDRAME OU SAPATA UTILIZANDO AÇO CA-50 DE 8 MM - MONTAGEM. AF_06/2017</t>
  </si>
  <si>
    <t xml:space="preserve"> 2.1.5 </t>
  </si>
  <si>
    <t xml:space="preserve"> 96546 </t>
  </si>
  <si>
    <t>ARMAÇÃO DE BLOCO, VIGA BALDRAME OU SAPATA UTILIZANDO AÇO CA-50 DE 10 MM - MONTAGEM. AF_06/2017</t>
  </si>
  <si>
    <t xml:space="preserve"> 2.1.6 </t>
  </si>
  <si>
    <t xml:space="preserve"> 96547 </t>
  </si>
  <si>
    <t>ARMAÇÃO DE BLOCO, VIGA BALDRAME OU SAPATA UTILIZANDO AÇO CA-50 DE 12,5 MM - MONTAGEM. AF_06/2017</t>
  </si>
  <si>
    <t xml:space="preserve"> 2.1.7 </t>
  </si>
  <si>
    <t xml:space="preserve"> 96548 </t>
  </si>
  <si>
    <t>ARMAÇÃO DE BLOCO, VIGA BALDRAME OU SAPATA UTILIZANDO AÇO CA-50 DE 16 MM - MONTAGEM. AF_06/2017</t>
  </si>
  <si>
    <t xml:space="preserve"> 2.1.8 </t>
  </si>
  <si>
    <t xml:space="preserve"> 94971 </t>
  </si>
  <si>
    <t>CONCRETO FCK = 25MPA, TRAÇO 1:2,3:2,7 (CIMENTO/ AREIA MÉDIA/ BRITA 1)  - PREPARO MECÂNICO COM BETONEIRA 600 L. AF_07/2016</t>
  </si>
  <si>
    <t xml:space="preserve"> 2.1.9 </t>
  </si>
  <si>
    <t xml:space="preserve"> 92873 </t>
  </si>
  <si>
    <t>LANÇAMENTO COM USO DE BALDES, ADENSAMENTO E ACABAMENTO DE CONCRETO EM ESTRUTURAS. AF_12/2015</t>
  </si>
  <si>
    <t xml:space="preserve"> 2.1.10 </t>
  </si>
  <si>
    <t xml:space="preserve"> 96995 </t>
  </si>
  <si>
    <t>REATERRO MANUAL APILOADO COM SOQUETE. AF_10/2017</t>
  </si>
  <si>
    <t xml:space="preserve"> 2.2 </t>
  </si>
  <si>
    <t>Sapatas Isoladas para Pilares</t>
  </si>
  <si>
    <t xml:space="preserve"> 2.2.1 </t>
  </si>
  <si>
    <t xml:space="preserve"> 96523 </t>
  </si>
  <si>
    <t>ESCAVAÇÃO MANUAL PARA BLOCO DE COROAMENTO OU SAPATA, COM PREVISÃO DE FÔRMA. AF_06/2017</t>
  </si>
  <si>
    <t xml:space="preserve"> 2.2.2 </t>
  </si>
  <si>
    <t xml:space="preserve"> 101616 </t>
  </si>
  <si>
    <t>PREPARO DE FUNDO DE VALA COM LARGURA MENOR QUE 1,5 M (ACERTO DO SOLO NATURAL). AF_08/2020</t>
  </si>
  <si>
    <t xml:space="preserve"> 2.2.3 </t>
  </si>
  <si>
    <t xml:space="preserve"> 96619 </t>
  </si>
  <si>
    <t>LASTRO DE CONCRETO MAGRO, APLICADO EM BLOCOS DE COROAMENTO OU SAPATAS, ESPESSURA DE 5 CM. AF_08/2017</t>
  </si>
  <si>
    <t xml:space="preserve"> 2.2.4 </t>
  </si>
  <si>
    <t xml:space="preserve"> 92443 </t>
  </si>
  <si>
    <t>MONTAGEM E DESMONTAGEM DE FÔRMA DE PILARES RETANGULARES E ESTRUTURAS SIMILARES COM ÁREA MÉDIA DAS SEÇÕES MAIOR QUE 0,25 M², PÉ-DIREITO SIMPLES, EM CHAPA DE MADEIRA COMPENSADA PLASTIFICADA, 18 UTILIZAÇÕES. AF_12/2015</t>
  </si>
  <si>
    <t xml:space="preserve"> 2.2.5 </t>
  </si>
  <si>
    <t xml:space="preserve"> 2.2.6 </t>
  </si>
  <si>
    <t xml:space="preserve"> 2.2.7 </t>
  </si>
  <si>
    <t xml:space="preserve"> 2.2.8 </t>
  </si>
  <si>
    <t xml:space="preserve"> 2.2.9 </t>
  </si>
  <si>
    <t xml:space="preserve"> 2.2.10 </t>
  </si>
  <si>
    <t xml:space="preserve"> 96549 </t>
  </si>
  <si>
    <t>ARMAÇÃO DE BLOCO, VIGA BALDRAME OU SAPATA UTILIZANDO AÇO CA-50 DE 20 MM - MONTAGEM. AF_06/2017</t>
  </si>
  <si>
    <t xml:space="preserve"> 2.2.11 </t>
  </si>
  <si>
    <t xml:space="preserve"> 94965 </t>
  </si>
  <si>
    <t>CONCRETO FCK = 25MPA, TRAÇO 1:2,3:2,7 (CIMENTO/ AREIA MÉDIA/ BRITA 1)  - PREPARO MECÂNICO COM BETONEIRA 400 L. AF_07/2016</t>
  </si>
  <si>
    <t xml:space="preserve"> 2.2.12 </t>
  </si>
  <si>
    <t xml:space="preserve"> 2.2.13 </t>
  </si>
  <si>
    <t xml:space="preserve"> 2.3 </t>
  </si>
  <si>
    <t>Embasamento</t>
  </si>
  <si>
    <t xml:space="preserve"> 2.3.1 </t>
  </si>
  <si>
    <t xml:space="preserve"> 87481 </t>
  </si>
  <si>
    <t>ALVENARIA DE VEDAÇÃO DE BLOCOS CERÂMICOS FURADOS NA VERTICAL DE 19X19X39CM (ESPESSURA 19CM) DE PAREDES COM ÁREA LÍQUIDA MAIOR OU IGUAL A 6M² SEM VÃOS E ARGAMASSA DE ASSENTAMENTO COM PREPARO EM BETONEIRA. AF_06/2014</t>
  </si>
  <si>
    <t xml:space="preserve"> 3.1 </t>
  </si>
  <si>
    <t>Concreto Armado para Pilares da Edificação</t>
  </si>
  <si>
    <t xml:space="preserve"> 3.1.1 </t>
  </si>
  <si>
    <t xml:space="preserve"> 3.1.2 </t>
  </si>
  <si>
    <t xml:space="preserve"> 92759 </t>
  </si>
  <si>
    <t>ARMAÇÃO DE PILAR OU VIGA DE UMA ESTRUTURA CONVENCIONAL DE CONCRETO ARMADO EM UM EDIFÍCIO DE MÚLTIPLOS PAVIMENTOS UTILIZANDO AÇO CA-60 DE 5,0 MM - MONTAGEM. AF_12/2015</t>
  </si>
  <si>
    <t xml:space="preserve"> 3.1.3 </t>
  </si>
  <si>
    <t xml:space="preserve"> 92760 </t>
  </si>
  <si>
    <t>ARMAÇÃO DE PILAR OU VIGA DE UMA ESTRUTURA CONVENCIONAL DE CONCRETO ARMADO EM UM EDIFÍCIO DE MÚLTIPLOS PAVIMENTOS UTILIZANDO AÇO CA-50 DE 6,3 MM - MONTAGEM. AF_12/2015</t>
  </si>
  <si>
    <t xml:space="preserve"> 3.1.4 </t>
  </si>
  <si>
    <t xml:space="preserve"> 92778 </t>
  </si>
  <si>
    <t>ARMAÇÃO DE PILAR OU VIGA DE UMA ESTRUTURA CONVENCIONAL DE CONCRETO ARMADO EM UMA EDIFICAÇÃO TÉRREA OU SOBRADO UTILIZANDO AÇO CA-50 DE 10,0 MM - MONTAGEM. AF_12/2015</t>
  </si>
  <si>
    <t xml:space="preserve"> 3.1.5 </t>
  </si>
  <si>
    <t xml:space="preserve"> 92763 </t>
  </si>
  <si>
    <t>ARMAÇÃO DE PILAR OU VIGA DE UMA ESTRUTURA CONVENCIONAL DE CONCRETO ARMADO EM UM EDIFÍCIO DE MÚLTIPLOS PAVIMENTOS UTILIZANDO AÇO CA-50 DE 12,5 MM - MONTAGEM. AF_12/2015</t>
  </si>
  <si>
    <t xml:space="preserve"> 3.1.6 </t>
  </si>
  <si>
    <t xml:space="preserve"> 92780 </t>
  </si>
  <si>
    <t>ARMAÇÃO DE PILAR OU VIGA DE UMA ESTRUTURA CONVENCIONAL DE CONCRETO ARMADO EM UMA EDIFICAÇÃO TÉRREA OU SOBRADO UTILIZANDO AÇO CA-50 DE 16,0 MM - MONTAGEM. AF_12/2015</t>
  </si>
  <si>
    <t xml:space="preserve"> 3.1.7 </t>
  </si>
  <si>
    <t xml:space="preserve"> 92781 </t>
  </si>
  <si>
    <t>ARMAÇÃO DE PILAR OU VIGA DE UMA ESTRUTURA CONVENCIONAL DE CONCRETO ARMADO EM UMA EDIFICAÇÃO TÉRREA OU SOBRADO UTILIZANDO AÇO CA-50 DE 20,0 MM - MONTAGEM. AF_12/2015</t>
  </si>
  <si>
    <t xml:space="preserve"> 3.1.8 </t>
  </si>
  <si>
    <t xml:space="preserve"> 3.1.9 </t>
  </si>
  <si>
    <t xml:space="preserve"> 3.2 </t>
  </si>
  <si>
    <t>Concreto Armado para vigas da edificação</t>
  </si>
  <si>
    <t xml:space="preserve"> 3.2.1 </t>
  </si>
  <si>
    <t xml:space="preserve"> 92480 </t>
  </si>
  <si>
    <t>MONTAGEM E DESMONTAGEM DE FÔRMA DE VIGA, ESCORAMENTO METÁLICO, PÉ-DIREITO SIMPLES, EM CHAPA DE MADEIRA PLASTIFICADA, 18 UTILIZAÇÕES. AF_12/2015</t>
  </si>
  <si>
    <t xml:space="preserve"> 3.2.2 </t>
  </si>
  <si>
    <t xml:space="preserve"> 92775 </t>
  </si>
  <si>
    <t>ARMAÇÃO DE PILAR OU VIGA DE UMA ESTRUTURA CONVENCIONAL DE CONCRETO ARMADO EM UMA EDIFICAÇÃO TÉRREA OU SOBRADO UTILIZANDO AÇO CA-60 DE 5,0 MM - MONTAGEM. AF_12/2015</t>
  </si>
  <si>
    <t xml:space="preserve"> 3.2.3 </t>
  </si>
  <si>
    <t xml:space="preserve"> 92776 </t>
  </si>
  <si>
    <t>ARMAÇÃO DE PILAR OU VIGA DE UMA ESTRUTURA CONVENCIONAL DE CONCRETO ARMADO EM UMA EDIFICAÇÃO TÉRREA OU SOBRADO UTILIZANDO AÇO CA-50 DE 6,3 MM - MONTAGEM. AF_12/2015</t>
  </si>
  <si>
    <t xml:space="preserve"> 3.2.4 </t>
  </si>
  <si>
    <t xml:space="preserve"> 92777 </t>
  </si>
  <si>
    <t>ARMAÇÃO DE PILAR OU VIGA DE UMA ESTRUTURA CONVENCIONAL DE CONCRETO ARMADO EM UMA EDIFICAÇÃO TÉRREA OU SOBRADO UTILIZANDO AÇO CA-50 DE 8,0 MM - MONTAGEM. AF_12/2015</t>
  </si>
  <si>
    <t xml:space="preserve"> 3.2.5 </t>
  </si>
  <si>
    <t xml:space="preserve"> 3.2.6 </t>
  </si>
  <si>
    <t xml:space="preserve"> 92779 </t>
  </si>
  <si>
    <t>ARMAÇÃO DE PILAR OU VIGA DE UMA ESTRUTURA CONVENCIONAL DE CONCRETO ARMADO EM UMA EDIFICAÇÃO TÉRREA OU SOBRADO UTILIZANDO AÇO CA-50 DE 12,5 MM - MONTAGEM. AF_12/2015</t>
  </si>
  <si>
    <t xml:space="preserve"> 3.2.7 </t>
  </si>
  <si>
    <t xml:space="preserve"> 3.2.8 </t>
  </si>
  <si>
    <t xml:space="preserve"> 3.2.9 </t>
  </si>
  <si>
    <t xml:space="preserve"> 3.3 </t>
  </si>
  <si>
    <t>Lajes</t>
  </si>
  <si>
    <t xml:space="preserve"> 3.3.1 </t>
  </si>
  <si>
    <t xml:space="preserve"> 92538 </t>
  </si>
  <si>
    <t>MONTAGEM E DESMONTAGEM DE FÔRMA DE LAJE MACIÇA, PÉ-DIREITO SIMPLES, EM CHAPA DE MADEIRA COMPENSADA PLASTIFICADA, 18 UTILIZAÇÕES. AF_09/2020</t>
  </si>
  <si>
    <t xml:space="preserve"> 3.3.2 </t>
  </si>
  <si>
    <t xml:space="preserve"> 92784 </t>
  </si>
  <si>
    <t>ARMAÇÃO DE LAJE DE UMA ESTRUTURA CONVENCIONAL DE CONCRETO ARMADO EM UMA EDIFICAÇÃO TÉRREA OU SOBRADO UTILIZANDO AÇO CA-60 DE 5,0 MM - MONTAGEM. AF_12/2015</t>
  </si>
  <si>
    <t xml:space="preserve"> 3.3.3 </t>
  </si>
  <si>
    <t xml:space="preserve"> 92785 </t>
  </si>
  <si>
    <t>ARMAÇÃO DE LAJE DE UMA ESTRUTURA CONVENCIONAL DE CONCRETO ARMADO EM UMA EDIFICAÇÃO TÉRREA OU SOBRADO UTILIZANDO AÇO CA-50 DE 6,3 MM - MONTAGEM. AF_12/2015</t>
  </si>
  <si>
    <t xml:space="preserve"> 3.3.4 </t>
  </si>
  <si>
    <t xml:space="preserve"> 92786 </t>
  </si>
  <si>
    <t>ARMAÇÃO DE LAJE DE UMA ESTRUTURA CONVENCIONAL DE CONCRETO ARMADO EM UMA EDIFICAÇÃO TÉRREA OU SOBRADO UTILIZANDO AÇO CA-50 DE 8,0 MM - MONTAGEM. AF_12/2015</t>
  </si>
  <si>
    <t xml:space="preserve"> 3.3.5 </t>
  </si>
  <si>
    <t xml:space="preserve"> 92787 </t>
  </si>
  <si>
    <t>ARMAÇÃO DE LAJE DE UMA ESTRUTURA CONVENCIONAL DE CONCRETO ARMADO EM UMA EDIFICAÇÃO TÉRREA OU SOBRADO UTILIZANDO AÇO CA-50 DE 10,0 MM - MONTAGEM. AF_12/2015</t>
  </si>
  <si>
    <t xml:space="preserve"> 3.3.6 </t>
  </si>
  <si>
    <t xml:space="preserve"> 92788 </t>
  </si>
  <si>
    <t>ARMAÇÃO DE LAJE DE UMA ESTRUTURA CONVENCIONAL DE CONCRETO ARMADO EM UMA EDIFICAÇÃO TÉRREA OU SOBRADO UTILIZANDO AÇO CA-50 DE 12,5 MM - MONTAGEM. AF_12/2015</t>
  </si>
  <si>
    <t xml:space="preserve"> 3.3.7 </t>
  </si>
  <si>
    <t xml:space="preserve"> 3.3.8 </t>
  </si>
  <si>
    <t xml:space="preserve"> 3.4 </t>
  </si>
  <si>
    <t>Concreto Armado para Vergas e contravergas</t>
  </si>
  <si>
    <t xml:space="preserve"> 3.4.1 </t>
  </si>
  <si>
    <t xml:space="preserve"> 93182 </t>
  </si>
  <si>
    <t>VERGA PRÉ-MOLDADA PARA JANELAS COM ATÉ 1,5 M DE VÃO. AF_03/2016</t>
  </si>
  <si>
    <t xml:space="preserve"> 3.4.2 </t>
  </si>
  <si>
    <t xml:space="preserve"> 93184 </t>
  </si>
  <si>
    <t>VERGA PRÉ-MOLDADA PARA PORTAS COM ATÉ 1,5 M DE VÃO. AF_03/2016</t>
  </si>
  <si>
    <t xml:space="preserve"> 3.4.3 </t>
  </si>
  <si>
    <t xml:space="preserve"> 93185 </t>
  </si>
  <si>
    <t>VERGA PRÉ-MOLDADA PARA PORTAS COM MAIS DE 1,5 M DE VÃO. AF_03/2016</t>
  </si>
  <si>
    <t xml:space="preserve"> 3.4.4 </t>
  </si>
  <si>
    <t xml:space="preserve"> 93194 </t>
  </si>
  <si>
    <t>CONTRAVERGA PRÉ-MOLDADA PARA VÃOS DE ATÉ 1,5 M DE COMPRIMENTO. AF_03/2016</t>
  </si>
  <si>
    <t xml:space="preserve"> 3.4.5 </t>
  </si>
  <si>
    <t xml:space="preserve"> 93183 </t>
  </si>
  <si>
    <t>VERGA PRÉ-MOLDADA PARA JANELAS COM MAIS DE 1,5 M DE VÃO. AF_03/2016</t>
  </si>
  <si>
    <t xml:space="preserve"> 3.4.6 </t>
  </si>
  <si>
    <t xml:space="preserve"> 93195 </t>
  </si>
  <si>
    <t>CONTRAVERGA PRÉ-MOLDADA PARA VÃOS DE MAIS DE 1,5 M DE COMPRIMENTO. AF_03/2016</t>
  </si>
  <si>
    <t xml:space="preserve"> 3.5 </t>
  </si>
  <si>
    <t>Pilaretes de amarração (10 x 25cm) em toda a Platibanda</t>
  </si>
  <si>
    <t xml:space="preserve"> 3.5.1 </t>
  </si>
  <si>
    <t xml:space="preserve"> 3.5.2 </t>
  </si>
  <si>
    <t xml:space="preserve"> 92919 </t>
  </si>
  <si>
    <t>ARMAÇÃO DE ESTRUTURAS DE CONCRETO ARMADO, EXCETO VIGAS, PILARES, LAJES E FUNDAÇÕES, UTILIZANDO AÇO CA-50 DE 10,0 MM - MONTAGEM. AF_12/2015</t>
  </si>
  <si>
    <t xml:space="preserve"> 3.5.3 </t>
  </si>
  <si>
    <t xml:space="preserve"> 92915 </t>
  </si>
  <si>
    <t>ARMAÇÃO DE ESTRUTURAS DE CONCRETO ARMADO, EXCETO VIGAS, PILARES, LAJES E FUNDAÇÕES, UTILIZANDO AÇO CA-60 DE 5,0 MM - MONTAGEM. AF_12/2015</t>
  </si>
  <si>
    <t xml:space="preserve"> 3.5.4 </t>
  </si>
  <si>
    <t xml:space="preserve"> 3.5.5 </t>
  </si>
  <si>
    <t xml:space="preserve"> 3.5.6 </t>
  </si>
  <si>
    <t xml:space="preserve"> 93205 </t>
  </si>
  <si>
    <t>CINTA DE AMARRAÇÃO DE ALVENARIA MOLDADA IN LOCO COM UTILIZAÇÃO DE BLOCOS CANALETA. AF_03/2016</t>
  </si>
  <si>
    <t xml:space="preserve"> 4.1 </t>
  </si>
  <si>
    <t xml:space="preserve"> 87489 </t>
  </si>
  <si>
    <t>ALVENARIA DE VEDAÇÃO DE BLOCOS CERÂMICOS FURADOS NA VERTICAL DE 9X19X39CM (ESPESSURA 9CM) DE PAREDES COM ÁREA LÍQUIDA MAIOR OU IGUAL A 6M² COM VÃOS E ARGAMASSA DE ASSENTAMENTO COM PREPARO EM BETONEIRA. AF_06/2014</t>
  </si>
  <si>
    <t xml:space="preserve"> 5.1 </t>
  </si>
  <si>
    <t>Portas metálicas</t>
  </si>
  <si>
    <t xml:space="preserve"> 5.1.1 </t>
  </si>
  <si>
    <t xml:space="preserve"> CM - 07 </t>
  </si>
  <si>
    <t>PORTA DE CORRER EM VIDRO TEMPERADO, COM DUAS FOLHAS, INCLUSO VIDRO LISO INCOLOR, FECHADURA E PUXADOR - FORNECIMENTO E INSTALAÇÃO</t>
  </si>
  <si>
    <t xml:space="preserve"> 5.1.2 </t>
  </si>
  <si>
    <t xml:space="preserve"> 91338 </t>
  </si>
  <si>
    <t>PORTA DE ALUMÍNIO DE ABRIR COM LAMBRI, COM GUARNIÇÃO, FIXAÇÃO COM PARAFUSOS - FORNECIMENTO E INSTALAÇÃO. AF_12/2019</t>
  </si>
  <si>
    <t xml:space="preserve"> 5.1.3 </t>
  </si>
  <si>
    <t xml:space="preserve"> 13049 </t>
  </si>
  <si>
    <t>ORSE</t>
  </si>
  <si>
    <t>Porta em alumínio lambril, cor branca ou bronze, de abrir ou correr, completa, inclusive caixilhos, dobradiças ou roldanas e fechadura</t>
  </si>
  <si>
    <t xml:space="preserve"> 5.1.4 </t>
  </si>
  <si>
    <t xml:space="preserve"> CM - 09 </t>
  </si>
  <si>
    <t>KIT DE PORTA DE MADEIRA  REVESTIDA DE CHUMBO, ACABAMENTO EM FÓRMICA,  90X210CM, ESPESSURA DE 3,5CM, ITENS INCLUSOS: DOBRADIÇAS, MONTAGEM E INSTALAÇÃO DO BATENTE, FECHADURA COM EXECUÇÃO DO FURO - FORNECIMENTO E INSTALAÇÃO. AF_12/2019</t>
  </si>
  <si>
    <t>UN</t>
  </si>
  <si>
    <t xml:space="preserve"> 5.1.5 </t>
  </si>
  <si>
    <t xml:space="preserve"> CM - 10 </t>
  </si>
  <si>
    <t>Porta em madeira de lei, de correr, revestida em chumbo, lisa, semi-ôca 0,90x2,10m, inclusive batentes e ferragens - fornecimento e instalação</t>
  </si>
  <si>
    <t>un</t>
  </si>
  <si>
    <t xml:space="preserve"> 5.1.6 </t>
  </si>
  <si>
    <t xml:space="preserve"> CM - 11 </t>
  </si>
  <si>
    <t>Porta em madeira, revestida em chumbo, lisa, 2.40 x 2.10 m, com duas folhas, inclusive batentes e ferragens - fornecimento e isntalação</t>
  </si>
  <si>
    <t xml:space="preserve"> 5.1.7 </t>
  </si>
  <si>
    <t xml:space="preserve"> 131 </t>
  </si>
  <si>
    <t>PORTA RADIOLÓGICA EM MAD/MAD DE LEI, ACABAMENTO EM FÓRMICA, DIM: 1,20X2,10M, LAMINADO DE CHUMBO EMBUTIDO, E=2MM, DOBRADIÇAS REFORÇADAS, FECHADURA AUTOBLOCANTE, MAÇANETA TIPO ALAVANCA, INCLUSIVE BATENTES DE MADEIRA.</t>
  </si>
  <si>
    <t xml:space="preserve"> 5.1.8 </t>
  </si>
  <si>
    <t xml:space="preserve"> CPU - 0040 </t>
  </si>
  <si>
    <t>PORTA RADIOLÓGICA EM MAD/MAD DE LEI, ACABAMENTO EM FÓRMICA, DIM: 0,80X2,10M, LAMINADO DE CHUMBO EMBUTIDO, E=2MM, DOBRADIÇAS REFORÇADAS, FECHADURA AUTOBLOCANTE, MAÇANETA TIPO ALAVANCA, INCLUSIVE BATENTES DE MADEIRA.</t>
  </si>
  <si>
    <t>UND</t>
  </si>
  <si>
    <t xml:space="preserve"> 5.1.9 </t>
  </si>
  <si>
    <t xml:space="preserve"> PA-02 </t>
  </si>
  <si>
    <t>Porta de alumínio cor fosco, de abrir  02 folhas</t>
  </si>
  <si>
    <t xml:space="preserve"> 5.1.10 </t>
  </si>
  <si>
    <t xml:space="preserve"> 100701 </t>
  </si>
  <si>
    <t>PORTA DE FERRO, DE ABRIR, TIPO GRADE COM CHAPA, COM GUARNIÇÕES. AF_12/2019</t>
  </si>
  <si>
    <t xml:space="preserve"> 5.2 </t>
  </si>
  <si>
    <t>Janelas metálicas</t>
  </si>
  <si>
    <t xml:space="preserve"> 5.2.1 </t>
  </si>
  <si>
    <t xml:space="preserve"> 94570 </t>
  </si>
  <si>
    <t>JANELA DE ALUMÍNIO DE CORRER COM 2 FOLHAS PARA VIDROS, COM VIDROS, BATENTE, ACABAMENTO COM ACETATO OU BRILHANTE E FERRAGENS. EXCLUSIVE ALIZAR E CONTRAMARCO. FORNECIMENTO E INSTALAÇÃO. AF_12/2019</t>
  </si>
  <si>
    <t xml:space="preserve"> 5.2.2 </t>
  </si>
  <si>
    <t xml:space="preserve"> 94569 </t>
  </si>
  <si>
    <t>JANELA DE ALUMÍNIO TIPO MAXIM-AR, COM VIDROS, BATENTE E FERRAGENS. EXCLUSIVE ALIZAR, ACABAMENTO E CONTRAMARCO. FORNECIMENTO E INSTALAÇÃO. AF_12/2019</t>
  </si>
  <si>
    <t xml:space="preserve"> 5.2.3 </t>
  </si>
  <si>
    <t xml:space="preserve"> 100674 </t>
  </si>
  <si>
    <t>JANELA FIXA DE ALUMÍNIO PARA VIDRO, COM VIDRO, BATENTE E FERRAGENS. EXCLUSIVE ACABAMENTO, ALIZAR E CONTRAMARCO. FORNECIMENTO E INSTALAÇÃO. AF_12/2019</t>
  </si>
  <si>
    <t xml:space="preserve"> 5.2.4 </t>
  </si>
  <si>
    <t xml:space="preserve"> CM - 08 </t>
  </si>
  <si>
    <t>VISOR PLUMBÍFERO COM MOLDURA, ESP=8,5MM - FORNECIMENTO E INSTALAÇÃO</t>
  </si>
  <si>
    <t>M²</t>
  </si>
  <si>
    <t xml:space="preserve"> 6.1 </t>
  </si>
  <si>
    <t xml:space="preserve"> 92566 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</si>
  <si>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</si>
  <si>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 xml:space="preserve"> 6.2 </t>
  </si>
  <si>
    <t xml:space="preserve"> 94207 </t>
  </si>
  <si>
    <t>TELHAMENTO COM TELHA ONDULADA DE FIBROCIMENTO E = 6 MM, COM RECOBRIMENTO LATERAL DE 1/4 DE ONDA PARA TELHADO COM INCLINAÇÃO MAIOR QUE 10°, COM ATÉ 2 ÁGUAS, INCLUSO IÇAMENTO. AF_07/2019</t>
  </si>
  <si>
    <t xml:space="preserve"> 6.3 </t>
  </si>
  <si>
    <t xml:space="preserve"> 94223 </t>
  </si>
  <si>
    <t>CUMEEIRA PARA TELHA DE FIBROCIMENTO ONDULADA E = 6 MM, INCLUSO ACESSÓRIOS DE FIXAÇÃO E IÇAMENTO. AF_07/2019</t>
  </si>
  <si>
    <t xml:space="preserve"> 6.4 </t>
  </si>
  <si>
    <t xml:space="preserve"> 100327 </t>
  </si>
  <si>
    <t>RUFO EXTERNO/INTERNO EM CHAPA DE AÇO GALVANIZADO NÚMERO 26, CORTE DE 33 CM, INCLUSO IÇAMENTO. AF_07/2019</t>
  </si>
  <si>
    <t xml:space="preserve"> 6.5 </t>
  </si>
  <si>
    <t xml:space="preserve"> 94227 </t>
  </si>
  <si>
    <t>CALHA EM CHAPA DE AÇO GALVANIZADO NÚMERO 24, DESENVOLVIMENTO DE 33 CM, INCLUSO TRANSPORTE VERTICAL. AF_07/2019</t>
  </si>
  <si>
    <t xml:space="preserve"> 7.1 </t>
  </si>
  <si>
    <t xml:space="preserve"> 98546 </t>
  </si>
  <si>
    <t>IMPERMEABILIZAÇÃO DE SUPERFÍCIE COM MANTA ASFÁLTICA, UMA CAMADA, INCLUSIVE APLICAÇÃO DE PRIMER ASFÁLTICO, E=3MM. AF_06/2018</t>
  </si>
  <si>
    <t xml:space="preserve"> 8.1 </t>
  </si>
  <si>
    <t xml:space="preserve"> 96113 </t>
  </si>
  <si>
    <t>FORRO EM PLACAS DE GESSO, PARA AMBIENTES COMERCIAIS. AF_05/2017_P</t>
  </si>
  <si>
    <t xml:space="preserve"> 9.1 </t>
  </si>
  <si>
    <t xml:space="preserve"> 95240 </t>
  </si>
  <si>
    <t>LASTRO DE CONCRETO MAGRO, APLICADO EM PISOS OU RADIERS, ESPESSURA DE 3 CM. AF_07/2016</t>
  </si>
  <si>
    <t xml:space="preserve"> 9.2 </t>
  </si>
  <si>
    <t xml:space="preserve"> 87620 </t>
  </si>
  <si>
    <t>CONTRAPISO EM ARGAMASSA TRAÇO 1:4 (CIMENTO E AREIA), PREPARO MECÂNICO COM BETONEIRA 400 L, APLICADO EM ÁREAS SECAS SOBRE LAJE, ADERIDO, ACABAMENTO NÃO REFORÇADO, ESPESSURA 2CM. AF_07/2021</t>
  </si>
  <si>
    <t xml:space="preserve"> 9.3 </t>
  </si>
  <si>
    <t xml:space="preserve"> 87248 </t>
  </si>
  <si>
    <t>REVESTIMENTO CERÂMICO PARA PISO COM PLACAS TIPO ESMALTADA EXTRA DE DIMENSÕES 35X35 CM APLICADA EM AMBIENTES DE ÁREA MAIOR QUE 10 M2. AF_06/2014</t>
  </si>
  <si>
    <t xml:space="preserve"> 9.4 </t>
  </si>
  <si>
    <t xml:space="preserve"> 10170 </t>
  </si>
  <si>
    <t>Piso alta resistencia, cor cinza, e=10mm, aplicado com juntas, polido até o esmeril 400 e encerado, exclusive argamassa de regualrização</t>
  </si>
  <si>
    <t xml:space="preserve"> 9.5 </t>
  </si>
  <si>
    <t xml:space="preserve"> 2180 </t>
  </si>
  <si>
    <t>Regularização de base para revest. de pisos com arg. traço t4, esp. média = 2,5cm</t>
  </si>
  <si>
    <t xml:space="preserve"> 9.6 </t>
  </si>
  <si>
    <t xml:space="preserve"> 11233 </t>
  </si>
  <si>
    <t>Rodapé alta resistência, h = 10 cm, meia-cana</t>
  </si>
  <si>
    <t>m</t>
  </si>
  <si>
    <t xml:space="preserve"> 9.7 </t>
  </si>
  <si>
    <t xml:space="preserve"> 92396 </t>
  </si>
  <si>
    <t>EXECUÇÃO DE PASSEIO EM PISO INTERTRAVADO, COM BLOCO RETANGULAR COR NATURAL DE 20 X 10 CM, ESPESSURA 6 CM. AF_12/2015</t>
  </si>
  <si>
    <t xml:space="preserve"> 9.8 </t>
  </si>
  <si>
    <t xml:space="preserve"> 94273 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</si>
  <si>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</si>
  <si>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9.9 </t>
  </si>
  <si>
    <t xml:space="preserve"> 94990 </t>
  </si>
  <si>
    <t>EXECUÇÃO DE PASSEIO (CALÇADA) OU PISO DE CONCRETO COM CONCRETO MOLDADO IN LOCO, FEITO EM OBRA, ACABAMENTO CONVENCIONAL, NÃO ARMADO. AF_07/2016</t>
  </si>
  <si>
    <t xml:space="preserve"> 10.1 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</si>
  <si>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</si>
  <si>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</si>
  <si>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10.2 </t>
  </si>
  <si>
    <t xml:space="preserve"> 87548 </t>
  </si>
  <si>
    <t>MASSA ÚNICA, PARA RECEBIMENTO DE PINTURA, EM ARGAMASSA TRAÇO 1:2:8, PREPARO MANUAL, APLICADA MANUALMENTE EM FACES INTERNAS DE PAREDES, ESPESSURA DE 10MM, COM EXECUÇÃO DE TALISCAS. AF_06/2014</t>
  </si>
  <si>
    <t xml:space="preserve"> 10.3 </t>
  </si>
  <si>
    <t xml:space="preserve"> 87554 </t>
  </si>
  <si>
    <t>EMBOÇO, PARA RECEBIMENTO DE CERÂMICA, EM ARGAMASSA TRAÇO 1:2:8, PREPARO MANUAL, APLICADO MANUALMENTE EM FACES INTERNAS DE PAREDES, PARA AMBIENTE COM ÁREA MAIOR QUE 10M2, ESPESSURA DE 10MM, COM EXECUÇÃO DE TALISCAS. AF_06/2014</t>
  </si>
  <si>
    <t xml:space="preserve"> 10.4 </t>
  </si>
  <si>
    <t xml:space="preserve"> 87265 </t>
  </si>
  <si>
    <t>REVESTIMENTO CERÂMICO PARA PAREDES INTERNAS COM PLACAS TIPO ESMALTADA EXTRA DE DIMENSÕES 20X20 CM APLICADAS EM AMBIENTES DE ÁREA MAIOR QUE 5 M² NA ALTURA INTEIRA DAS PAREDES. AF_06/2014</t>
  </si>
  <si>
    <t xml:space="preserve"> 10.5 </t>
  </si>
  <si>
    <t xml:space="preserve"> D04 </t>
  </si>
  <si>
    <t>REVESTIMENTO EM LAMBRIS DE MADEIRA, LARGURA 10 CM, INCLUSIVE BARROTEAMENTO</t>
  </si>
  <si>
    <t xml:space="preserve"> 10.6 </t>
  </si>
  <si>
    <t xml:space="preserve"> 10060 </t>
  </si>
  <si>
    <t>Revestimento cerâmico para piso ou parede, 43 x 43 cm, Arielle, linha campina, ou similar, PEI-4, aplicado com argamassa industrializada ac-ii, rejuntado, exclusive regularização de base ou emboço</t>
  </si>
  <si>
    <t xml:space="preserve"> 11.1 </t>
  </si>
  <si>
    <t xml:space="preserve"> 88485 </t>
  </si>
  <si>
    <t>APLICAÇÃO DE FUNDO SELADOR ACRÍLICO EM PAREDES, UMA DEMÃO. AF_06/2014</t>
  </si>
  <si>
    <t xml:space="preserve"> 11.2 </t>
  </si>
  <si>
    <t xml:space="preserve"> 88497 </t>
  </si>
  <si>
    <t>APLICAÇÃO E LIXAMENTO DE MASSA LÁTEX EM PAREDES, DUAS DEMÃOS. AF_06/2014</t>
  </si>
  <si>
    <t xml:space="preserve"> 11.3 </t>
  </si>
  <si>
    <t xml:space="preserve"> 88489 </t>
  </si>
  <si>
    <t>APLICAÇÃO MANUAL DE PINTURA COM TINTA LÁTEX ACRÍLICA EM PAREDES, DUAS DEMÃOS. AF_06/2014</t>
  </si>
  <si>
    <t xml:space="preserve"> 11.4 </t>
  </si>
  <si>
    <t xml:space="preserve"> 10716 </t>
  </si>
  <si>
    <t>Revestimento com argamassa baritada - densidade = 3,2 g/cm³ - esp=2,0cm</t>
  </si>
  <si>
    <t xml:space="preserve"> 12.1 </t>
  </si>
  <si>
    <t xml:space="preserve"> 00001872 </t>
  </si>
  <si>
    <t>CAIXA DE PASSAGEM, EM PVC, DE 4" X 2", PARA ELETRODUTO FLEXIVEL CORRUGADO</t>
  </si>
  <si>
    <t xml:space="preserve"> 12.2 </t>
  </si>
  <si>
    <t xml:space="preserve"> 91937 </t>
  </si>
  <si>
    <t>CAIXA OCTOGONAL 3" X 3", PVC, INSTALADA EM LAJE - FORNECIMENTO E INSTALAÇÃO. AF_12/2015</t>
  </si>
  <si>
    <t xml:space="preserve"> 12.3 </t>
  </si>
  <si>
    <t xml:space="preserve"> 91926 </t>
  </si>
  <si>
    <t>CABO DE COBRE FLEXÍVEL ISOLADO, 2,5 MM², ANTI-CHAMA 450/750 V, PARA CIRCUITOS TERMINAIS - FORNECIMENTO E INSTALAÇÃO. AF_12/2015</t>
  </si>
  <si>
    <t xml:space="preserve"> 12.4 </t>
  </si>
  <si>
    <t xml:space="preserve"> 91875 </t>
  </si>
  <si>
    <t>LUVA PARA ELETRODUTO, PVC, ROSCÁVEL, DN 25 MM (3/4"), PARA CIRCUITOS TERMINAIS, INSTALADA EM FORRO - FORNECIMENTO E INSTALAÇÃO. AF_12/2015</t>
  </si>
  <si>
    <t xml:space="preserve"> 12.5 </t>
  </si>
  <si>
    <t xml:space="preserve"> 91928 </t>
  </si>
  <si>
    <t>CABO DE COBRE FLEXÍVEL ISOLADO, 4 MM², ANTI-CHAMA 450/750 V, PARA CIRCUITOS TERMINAIS - FORNECIMENTO E INSTALAÇÃO. AF_12/2015</t>
  </si>
  <si>
    <t xml:space="preserve"> 12.6 </t>
  </si>
  <si>
    <t xml:space="preserve"> 91934 </t>
  </si>
  <si>
    <t>CABO DE COBRE FLEXÍVEL ISOLADO, 16 MM², ANTI-CHAMA 450/750 V, PARA CIRCUITOS TERMINAIS - FORNECIMENTO E INSTALAÇÃO. AF_12/2015</t>
  </si>
  <si>
    <t xml:space="preserve"> 12.7 </t>
  </si>
  <si>
    <t xml:space="preserve"> 92982 </t>
  </si>
  <si>
    <t>CABO DE COBRE FLEXÍVEL ISOLADO, 16 MM², ANTI-CHAMA 0,6/1,0 KV, PARA DISTRIBUIÇÃO - FORNECIMENTO E INSTALAÇÃO. AF_12/2015</t>
  </si>
  <si>
    <t xml:space="preserve"> 12.8 </t>
  </si>
  <si>
    <t xml:space="preserve"> 92984 </t>
  </si>
  <si>
    <t>CABO DE COBRE FLEXÍVEL ISOLADO, 25 MM², ANTI-CHAMA 0,6/1,0 KV, PARA DISTRIBUIÇÃO - FORNECIMENTO E INSTALAÇÃO. AF_12/2015</t>
  </si>
  <si>
    <t xml:space="preserve"> 12.9 </t>
  </si>
  <si>
    <t xml:space="preserve"> 91953 </t>
  </si>
  <si>
    <t>INTERRUPTOR SIMPLES (1 MÓDULO), 10A/250V, INCLUINDO SUPORTE E PLACA - FORNECIMENTO E INSTALAÇÃO. AF_12/2015</t>
  </si>
  <si>
    <t xml:space="preserve"> 12.10 </t>
  </si>
  <si>
    <t xml:space="preserve"> 92023 </t>
  </si>
  <si>
    <t>INTERRUPTOR SIMPLES (1 MÓDULO) COM 1 TOMADA DE EMBUTIR 2P+T 10 A,  INCLUINDO SUPORTE E PLACA - FORNECIMENTO E INSTALAÇÃO. AF_12/2015</t>
  </si>
  <si>
    <t xml:space="preserve"> 12.11 </t>
  </si>
  <si>
    <t xml:space="preserve"> 91993 </t>
  </si>
  <si>
    <t>TOMADA ALTA DE EMBUTIR (1 MÓDULO), 2P+T 20 A, INCLUINDO SUPORTE E PLACA - FORNECIMENTO E INSTALAÇÃO. AF_12/2015</t>
  </si>
  <si>
    <t xml:space="preserve"> 12.12 </t>
  </si>
  <si>
    <t xml:space="preserve"> 92000 </t>
  </si>
  <si>
    <t>TOMADA BAIXA DE EMBUTIR (1 MÓDULO), 2P+T 10 A, INCLUINDO SUPORTE E PLACA - FORNECIMENTO E INSTALAÇÃO. AF_12/2015</t>
  </si>
  <si>
    <t xml:space="preserve"> 12.13 </t>
  </si>
  <si>
    <t xml:space="preserve"> 93653 </t>
  </si>
  <si>
    <t>DISJUNTOR MONOPOLAR TIPO DIN, CORRENTE NOMINAL DE 10A - FORNECIMENTO E INSTALAÇÃO. AF_04/2016</t>
  </si>
  <si>
    <t xml:space="preserve"> 12.14 </t>
  </si>
  <si>
    <t xml:space="preserve"> 93654 </t>
  </si>
  <si>
    <t>DISJUNTOR MONOPOLAR TIPO DIN, CORRENTE NOMINAL DE 16A - FORNECIMENTO E INSTALAÇÃO. AF_04/2016</t>
  </si>
  <si>
    <t xml:space="preserve"> 12.15 </t>
  </si>
  <si>
    <t xml:space="preserve"> 93669 </t>
  </si>
  <si>
    <t>DISJUNTOR TRIPOLAR TIPO DIN, CORRENTE NOMINAL DE 20A - FORNECIMENTO E INSTALAÇÃO. AF_10/2020</t>
  </si>
  <si>
    <t xml:space="preserve"> 12.16 </t>
  </si>
  <si>
    <t xml:space="preserve"> 93671 </t>
  </si>
  <si>
    <t>DISJUNTOR TRIPOLAR TIPO DIN, CORRENTE NOMINAL DE 32A - FORNECIMENTO E INSTALAÇÃO. AF_10/2020</t>
  </si>
  <si>
    <t xml:space="preserve"> 12.17 </t>
  </si>
  <si>
    <t xml:space="preserve"> 101894 </t>
  </si>
  <si>
    <t>DISJUNTOR TRIPOLAR TIPO NEMA, CORRENTE NOMINAL DE 60 ATÉ 100A - FORNECIMENTO E INSTALAÇÃO. AF_10/2020</t>
  </si>
  <si>
    <t xml:space="preserve"> 12.18 </t>
  </si>
  <si>
    <t xml:space="preserve"> 91836 </t>
  </si>
  <si>
    <t>ELETRODUTO FLEXÍVEL CORRUGADO, PVC, DN 32 MM (1"), PARA CIRCUITOS TERMINAIS, INSTALADO EM FORRO - FORNECIMENTO E INSTALAÇÃO. AF_12/2015</t>
  </si>
  <si>
    <t xml:space="preserve"> 12.19 </t>
  </si>
  <si>
    <t xml:space="preserve"> 91834 </t>
  </si>
  <si>
    <t>ELETRODUTO FLEXÍVEL CORRUGADO, PVC, DN 25 MM (3/4"), PARA CIRCUITOS TERMINAIS, INSTALADO EM FORRO - FORNECIMENTO E INSTALAÇÃO. AF_12/2015</t>
  </si>
  <si>
    <t xml:space="preserve"> 12.20 </t>
  </si>
  <si>
    <t xml:space="preserve"> CPU-0144 </t>
  </si>
  <si>
    <t>LUMINÁRIA PLAFON 15W LED SOBREPOR - FORNECIMENTO E INSTALAÇÃO</t>
  </si>
  <si>
    <t>und</t>
  </si>
  <si>
    <t xml:space="preserve"> 12.21 </t>
  </si>
  <si>
    <t xml:space="preserve"> 20008 </t>
  </si>
  <si>
    <t>LUMINÁRIA PLAFON 25W LED SOBREPOR - FORNECIMENTO E INSTALAÇÃO</t>
  </si>
  <si>
    <t xml:space="preserve"> 12.22 </t>
  </si>
  <si>
    <t xml:space="preserve"> 9422 </t>
  </si>
  <si>
    <t>Tomada embutir 3p+T, tipo industrial, 32A, 220/240 ref:N-4249, cor azul, marca Steck ou similar</t>
  </si>
  <si>
    <t xml:space="preserve"> 12.23 </t>
  </si>
  <si>
    <t xml:space="preserve"> 93016 </t>
  </si>
  <si>
    <t>LUVA PARA ELETRODUTO, PVC, ROSCÁVEL, DN 85 MM (3") - FORNECIMENTO E INSTALAÇÃO. AF_12/2015</t>
  </si>
  <si>
    <t xml:space="preserve"> 12.24 </t>
  </si>
  <si>
    <t xml:space="preserve"> 93017 </t>
  </si>
  <si>
    <t>LUVA PARA ELETRODUTO, PVC, ROSCÁVEL, DN 110 MM (4") - FORNECIMENTO E INSTALAÇÃO. AF_12/2015</t>
  </si>
  <si>
    <t xml:space="preserve"> 12.25 </t>
  </si>
  <si>
    <t xml:space="preserve"> 00004376 </t>
  </si>
  <si>
    <t>BUCHA DE NYLON SEM ABA S8</t>
  </si>
  <si>
    <t xml:space="preserve"> 12.26 </t>
  </si>
  <si>
    <t xml:space="preserve"> 91924 </t>
  </si>
  <si>
    <t>CABO DE COBRE FLEXÍVEL ISOLADO, 1,5 MM², ANTI-CHAMA 450/750 V, PARA CIRCUITOS TERMINAIS - FORNECIMENTO E INSTALAÇÃO. AF_12/2015</t>
  </si>
  <si>
    <t xml:space="preserve"> 12.27 </t>
  </si>
  <si>
    <t xml:space="preserve"> 91932 </t>
  </si>
  <si>
    <t>CABO DE COBRE FLEXÍVEL ISOLADO, 10 MM², ANTI-CHAMA 450/750 V, PARA CIRCUITOS TERMINAIS - FORNECIMENTO E INSTALAÇÃO. AF_12/2015</t>
  </si>
  <si>
    <t xml:space="preserve"> 12.28 </t>
  </si>
  <si>
    <t xml:space="preserve"> 92988 </t>
  </si>
  <si>
    <t>CABO DE COBRE FLEXÍVEL ISOLADO, 50 MM², ANTI-CHAMA 0,6/1,0 KV, PARA DISTRIBUIÇÃO - FORNECIMENTO E INSTALAÇÃO. AF_12/2015</t>
  </si>
  <si>
    <t xml:space="preserve"> 12.29 </t>
  </si>
  <si>
    <t xml:space="preserve"> 92992 </t>
  </si>
  <si>
    <t>CABO DE COBRE FLEXÍVEL ISOLADO, 95 MM², ANTI-CHAMA 0,6/1,0 KV, PARA DISTRIBUIÇÃO - FORNECIMENTO E INSTALAÇÃO. AF_12/2015</t>
  </si>
  <si>
    <t xml:space="preserve"> 12.30 </t>
  </si>
  <si>
    <t xml:space="preserve"> 91996 </t>
  </si>
  <si>
    <t>TOMADA MÉDIA DE EMBUTIR (1 MÓDULO), 2P+T 10 A, INCLUINDO SUPORTE E PLACA - FORNECIMENTO E INSTALAÇÃO. AF_12/2015</t>
  </si>
  <si>
    <t xml:space="preserve"> 12.31 </t>
  </si>
  <si>
    <t xml:space="preserve"> 93672 </t>
  </si>
  <si>
    <t>DISJUNTOR TRIPOLAR TIPO DIN, CORRENTE NOMINAL DE 40A - FORNECIMENTO E INSTALAÇÃO. AF_10/2020</t>
  </si>
  <si>
    <t xml:space="preserve"> 12.32 </t>
  </si>
  <si>
    <t xml:space="preserve"> 9969 </t>
  </si>
  <si>
    <t>Disjuntor tetrapolar DR 125 A, tipo AC, corrente nominal residual 30mA, ref.: Siemens 5SM3-3450 ou similar</t>
  </si>
  <si>
    <t xml:space="preserve"> 12.33 </t>
  </si>
  <si>
    <t xml:space="preserve"> 7997 </t>
  </si>
  <si>
    <t>Disjuntor bipolar DR 63 A  - Dispositivo residual diferencial, tipo AC, 30MA</t>
  </si>
  <si>
    <t xml:space="preserve"> 12.34 </t>
  </si>
  <si>
    <t xml:space="preserve"> 93011 </t>
  </si>
  <si>
    <t>ELETRODUTO RÍGIDO ROSCÁVEL, PVC, DN 85 MM (3") - FORNECIMENTO E INSTALAÇÃO. AF_12/2015</t>
  </si>
  <si>
    <t xml:space="preserve"> 12.35 </t>
  </si>
  <si>
    <t xml:space="preserve"> 93012 </t>
  </si>
  <si>
    <t>ELETRODUTO RÍGIDO ROSCÁVEL, PVC, DN 110 MM (4") - FORNECIMENTO E INSTALAÇÃO. AF_12/2015</t>
  </si>
  <si>
    <t xml:space="preserve"> 12.36 </t>
  </si>
  <si>
    <t xml:space="preserve"> CPU-140 </t>
  </si>
  <si>
    <t>Luminária tipo plafon, com 1 lampada de led 50W- Fornecimento e instalação</t>
  </si>
  <si>
    <t>UNID.</t>
  </si>
  <si>
    <t xml:space="preserve"> 12.37 </t>
  </si>
  <si>
    <t xml:space="preserve"> 101882 </t>
  </si>
  <si>
    <t>QUADRO DE DISTRIBUIÇÃO DE ENERGIA EM CHAPA DE AÇO GALVANIZADO, DE EMBUTIR, COM BARRAMENTO TRIFÁSICO, PARA 30 DISJUNTORES DIN 225A - FORNECIMENTO E INSTALAÇÃO. AF_10/2020</t>
  </si>
  <si>
    <t xml:space="preserve"> 13.1 </t>
  </si>
  <si>
    <t>ALIMENTAÇÃO</t>
  </si>
  <si>
    <t xml:space="preserve"> 13.1.1 </t>
  </si>
  <si>
    <t xml:space="preserve"> 103042 </t>
  </si>
  <si>
    <t>REGISTRO DE ESFERA, PVC, ROSCÁVEL, COM BORBOLETA, 3/4" - FORNECIMENTO E INSTALAÇÃO. AF_08/2021</t>
  </si>
  <si>
    <t xml:space="preserve"> 13.1.2 </t>
  </si>
  <si>
    <t xml:space="preserve"> 89410 </t>
  </si>
  <si>
    <t>CURVA 90 GRAUS, PVC, SOLDÁVEL, DN 25MM, INSTALADO EM RAMAL DE DISTRIBUIÇÃO DE ÁGUA - FORNECIMENTO E INSTALAÇÃO. AF_12/2014</t>
  </si>
  <si>
    <t xml:space="preserve"> 13.1.3 </t>
  </si>
  <si>
    <t xml:space="preserve"> 89408 </t>
  </si>
  <si>
    <t>JOELHO 90 GRAUS, PVC, SOLDÁVEL, DN 25MM, INSTALADO EM RAMAL DE DISTRIBUIÇÃO DE ÁGUA - FORNECIMENTO E INSTALAÇÃO. AF_12/2014</t>
  </si>
  <si>
    <t xml:space="preserve"> 13.1.4 </t>
  </si>
  <si>
    <t xml:space="preserve"> 89402 </t>
  </si>
  <si>
    <t>TUBO, PVC, SOLDÁVEL, DN 25MM, INSTALADO EM RAMAL DE DISTRIBUIÇÃO DE ÁGUA - FORNECIMENTO E INSTALAÇÃO. AF_12/2014</t>
  </si>
  <si>
    <t xml:space="preserve"> 13.1.5 </t>
  </si>
  <si>
    <t xml:space="preserve"> 89440 </t>
  </si>
  <si>
    <t>TE, PVC, SOLDÁVEL, DN 25MM, INSTALADO EM RAMAL DE DISTRIBUIÇÃO DE ÁGUA - FORNECIMENTO E INSTALAÇÃO. AF_12/2014</t>
  </si>
  <si>
    <t xml:space="preserve"> 13.1.6 </t>
  </si>
  <si>
    <t xml:space="preserve"> 102617 </t>
  </si>
  <si>
    <t>CAIXA D´ÁGUA EM POLIÉSTER REFORÇADO COM FIBRA DE VIDRO, 5000 LITROS - FORNECIMENTO E INSTALAÇÃO. AF_06/2021</t>
  </si>
  <si>
    <t xml:space="preserve"> 13.2 </t>
  </si>
  <si>
    <t>TUBULAÇÕES E CONEXÕES EM PVC</t>
  </si>
  <si>
    <t xml:space="preserve"> 13.2.1 </t>
  </si>
  <si>
    <t xml:space="preserve"> 89366 </t>
  </si>
  <si>
    <t>JOELHO 90 GRAUS COM BUCHA DE LATÃO, PVC, SOLDÁVEL, DN 25MM, X 3/4 INSTALADO EM RAMAL OU SUB-RAMAL DE ÁGUA - FORNECIMENTO E INSTALAÇÃO. AF_12/2014</t>
  </si>
  <si>
    <t xml:space="preserve"> 13.2.2 </t>
  </si>
  <si>
    <t xml:space="preserve"> 70 </t>
  </si>
  <si>
    <t>JOELHO DE REDUÇÃO  90° SOLDÁVEL COM BUCHA DE LATÃO 25MM-1/2"</t>
  </si>
  <si>
    <t xml:space="preserve"> 13.2.3 </t>
  </si>
  <si>
    <t xml:space="preserve"> 1291 </t>
  </si>
  <si>
    <t>Joelho de redução 90º de pvc rígido roscável  diâm = 3/4" x 1/2"</t>
  </si>
  <si>
    <t xml:space="preserve"> 13.2.4 </t>
  </si>
  <si>
    <t xml:space="preserve"> 89356 </t>
  </si>
  <si>
    <t>TUBO, PVC, SOLDÁVEL, DN 25MM, INSTALADO EM RAMAL OU SUB-RAMAL DE ÁGUA - FORNECIMENTO E INSTALAÇÃO. AF_12/2014</t>
  </si>
  <si>
    <t xml:space="preserve"> 13.2.5 </t>
  </si>
  <si>
    <t xml:space="preserve"> 89357 </t>
  </si>
  <si>
    <t>TUBO, PVC, SOLDÁVEL, DN 32MM, INSTALADO EM RAMAL OU SUB-RAMAL DE ÁGUA - FORNECIMENTO E INSTALAÇÃO. AF_12/2014</t>
  </si>
  <si>
    <t xml:space="preserve"> 13.2.6 </t>
  </si>
  <si>
    <t xml:space="preserve"> 89395 </t>
  </si>
  <si>
    <t>TE, PVC, SOLDÁVEL, DN 25MM, INSTALADO EM RAMAL OU SUB-RAMAL DE ÁGUA - FORNECIMENTO E INSTALAÇÃO. AF_12/2014</t>
  </si>
  <si>
    <t xml:space="preserve"> 13.2.7 </t>
  </si>
  <si>
    <t xml:space="preserve"> 89398 </t>
  </si>
  <si>
    <t>TE, PVC, SOLDÁVEL, DN 32MM, INSTALADO EM RAMAL OU SUB-RAMAL DE ÁGUA - FORNECIMENTO E INSTALAÇÃO. AF_12/2014</t>
  </si>
  <si>
    <t xml:space="preserve"> 13.2.8 </t>
  </si>
  <si>
    <t xml:space="preserve"> 89625 </t>
  </si>
  <si>
    <t>TE, PVC, SOLDÁVEL, DN 50MM, INSTALADO EM PRUMADA DE ÁGUA - FORNECIMENTO E INSTALAÇÃO. AF_12/2014</t>
  </si>
  <si>
    <t xml:space="preserve"> 13.2.9 </t>
  </si>
  <si>
    <t xml:space="preserve"> 89400 </t>
  </si>
  <si>
    <t>TÊ DE REDUÇÃO, PVC, SOLDÁVEL, DN 32MM X 25MM, INSTALADO EM RAMAL OU SUB-RAMAL DE ÁGUA - FORNECIMENTO E INSTALAÇÃO. AF_12/2014</t>
  </si>
  <si>
    <t xml:space="preserve"> 13.2.10 </t>
  </si>
  <si>
    <t xml:space="preserve"> 90374 </t>
  </si>
  <si>
    <t>TÊ COM BUCHA DE LATÃO NA BOLSA CENTRAL, PVC, SOLDÁVEL, DN 25MM X 3/4, INSTALADO EM RAMAL OU SUB-RAMAL DE ÁGUA - FORNECIMENTO E INSTALAÇÃO. AF_03/2015</t>
  </si>
  <si>
    <t xml:space="preserve"> 13.2.11 </t>
  </si>
  <si>
    <t xml:space="preserve"> 00000063 </t>
  </si>
  <si>
    <t>TÊ DE REDUÇÃO 90° SOLDÁVEL COM BUCHA DE LATÃO B CENTRAL 25MM-1/2"</t>
  </si>
  <si>
    <t xml:space="preserve"> 13.2.12 </t>
  </si>
  <si>
    <t xml:space="preserve"> 89622 </t>
  </si>
  <si>
    <t>TÊ DE REDUÇÃO, PVC, SOLDÁVEL, DN 32MM X 25MM, INSTALADO EM PRUMADA DE ÁGUA - FORNECIMENTO E INSTALAÇÃO. AF_12/2014</t>
  </si>
  <si>
    <t xml:space="preserve"> 13.2.13 </t>
  </si>
  <si>
    <t xml:space="preserve"> 89627 </t>
  </si>
  <si>
    <t>TÊ DE REDUÇÃO, PVC, SOLDÁVEL, DN 50MM X 25MM, INSTALADO EM PRUMADA DE ÁGUA - FORNECIMENTO E INSTALAÇÃO. AF_12/2014</t>
  </si>
  <si>
    <t xml:space="preserve"> 13.2.14 </t>
  </si>
  <si>
    <t xml:space="preserve"> 89449 </t>
  </si>
  <si>
    <t>TUBO, PVC, SOLDÁVEL, DN 50MM, INSTALADO EM PRUMADA DE ÁGUA - FORNECIMENTO E INSTALAÇÃO. AF_12/2014</t>
  </si>
  <si>
    <t xml:space="preserve"> 13.2.15 </t>
  </si>
  <si>
    <t xml:space="preserve"> 1144 </t>
  </si>
  <si>
    <t>Joelho de redução 90º de pvc rígido soldável, marrom  diâm = 32 x 25mm</t>
  </si>
  <si>
    <t xml:space="preserve"> 13.2.16 </t>
  </si>
  <si>
    <t xml:space="preserve"> 89501 </t>
  </si>
  <si>
    <t>JOELHO 90 GRAUS, PVC, SOLDÁVEL, DN 50MM, INSTALADO EM PRUMADA DE ÁGUA - FORNECIMENTO E INSTALAÇÃO. AF_12/2014</t>
  </si>
  <si>
    <t xml:space="preserve"> 13.2.17 </t>
  </si>
  <si>
    <t xml:space="preserve"> 00000813 </t>
  </si>
  <si>
    <t>BUCHA DE REDUCAO DE PVC, SOLDAVEL, LONGA, COM 50 X 25 MM, PARA AGUA FRIA PREDIAL</t>
  </si>
  <si>
    <t xml:space="preserve"> 13.2.18 </t>
  </si>
  <si>
    <t xml:space="preserve"> 89364 </t>
  </si>
  <si>
    <t>CURVA 90 GRAUS, PVC, SOLDÁVEL, DN 25MM, INSTALADO EM RAMAL OU SUB-RAMAL DE ÁGUA - FORNECIMENTO E INSTALAÇÃO. AF_12/2014</t>
  </si>
  <si>
    <t xml:space="preserve"> 13.2.19 </t>
  </si>
  <si>
    <t xml:space="preserve"> 89494 </t>
  </si>
  <si>
    <t>CURVA 90 GRAUS, PVC, SOLDÁVEL, DN 32MM, INSTALADO EM PRUMADA DE ÁGUA - FORNECIMENTO E INSTALAÇÃO. AF_12/2014</t>
  </si>
  <si>
    <t xml:space="preserve"> 13.2.20 </t>
  </si>
  <si>
    <t xml:space="preserve"> 89503 </t>
  </si>
  <si>
    <t>CURVA 90 GRAUS, PVC, SOLDÁVEL, DN 50MM, INSTALADO EM PRUMADA DE ÁGUA - FORNECIMENTO E INSTALAÇÃO. AF_12/2014</t>
  </si>
  <si>
    <t xml:space="preserve"> 13.2.21 </t>
  </si>
  <si>
    <t xml:space="preserve"> 89385 </t>
  </si>
  <si>
    <t>LUVA SOLDÁVEL E COM ROSCA, PVC, SOLDÁVEL, DN 25MM X 3/4, INSTALADO EM RAMAL OU SUB-RAMAL DE ÁGUA - FORNECIMENTO E INSTALAÇÃO. AF_12/2014</t>
  </si>
  <si>
    <t xml:space="preserve"> 13.2.22 </t>
  </si>
  <si>
    <t xml:space="preserve"> 89538 </t>
  </si>
  <si>
    <t>ADAPTADOR CURTO COM BOLSA E ROSCA PARA REGISTRO, PVC, SOLDÁVEL, DN 25MM X 3/4, INSTALADO EM PRUMADA DE ÁGUA - FORNECIMENTO E INSTALAÇÃO. AF_12/2014</t>
  </si>
  <si>
    <t xml:space="preserve"> 13.3 </t>
  </si>
  <si>
    <t>ACESSÓRIOS E COMPLEMENTOS</t>
  </si>
  <si>
    <t xml:space="preserve"> 13.3.1 </t>
  </si>
  <si>
    <t xml:space="preserve"> 89987 </t>
  </si>
  <si>
    <t>REGISTRO DE GAVETA BRUTO, LATÃO, ROSCÁVEL, 3/4", COM ACABAMENTO E CANOPLA CROMADOS. FORNECIDO E INSTALADO EM RAMAL DE ÁGUA. AF_12/2014</t>
  </si>
  <si>
    <t xml:space="preserve"> 13.3.2 </t>
  </si>
  <si>
    <t xml:space="preserve"> 86886 </t>
  </si>
  <si>
    <t>ENGATE FLEXÍVEL EM INOX, 1/2  X 30CM - FORNECIMENTO E INSTALAÇÃO. AF_01/2020</t>
  </si>
  <si>
    <t xml:space="preserve"> 13.3.3 </t>
  </si>
  <si>
    <t xml:space="preserve"> 86884 </t>
  </si>
  <si>
    <t>ENGATE FLEXÍVEL EM PLÁSTICO BRANCO, 1/2 X 30CM - FORNECIMENTO E INSTALAÇÃO. AF_01/2020</t>
  </si>
  <si>
    <t xml:space="preserve"> 13.3.4 </t>
  </si>
  <si>
    <t xml:space="preserve"> 00006140 </t>
  </si>
  <si>
    <t>BOLSA DE LIGACAO EM PVC FLEXIVEL PARA VASO SANITARIO 1.1/2 " (40 MM)</t>
  </si>
  <si>
    <t xml:space="preserve"> 13.3.5 </t>
  </si>
  <si>
    <t xml:space="preserve"> 89985 </t>
  </si>
  <si>
    <t>REGISTRO DE PRESSÃO BRUTO, LATÃO, ROSCÁVEL, 3/4", COM ACABAMENTO E CANOPLA CROMADOS - FORNECIMENTO E INSTALAÇÃO. AF_08/2021</t>
  </si>
  <si>
    <t xml:space="preserve"> 14.1 </t>
  </si>
  <si>
    <t>Tubos e conexões</t>
  </si>
  <si>
    <t xml:space="preserve"> 14.1.1 </t>
  </si>
  <si>
    <t xml:space="preserve"> 89728 </t>
  </si>
  <si>
    <t>CURVA CURTA 90 GRAUS, PVC, SERIE NORMAL, ESGOTO PREDIAL, DN 40 MM, JUNTA SOLDÁVEL, FORNECIDO E INSTALADO EM RAMAL DE DESCARGA OU RAMAL DE ESGOTO SANITÁRIO. AF_12/2014</t>
  </si>
  <si>
    <t xml:space="preserve"> 14.1.2 </t>
  </si>
  <si>
    <t xml:space="preserve"> 89726 </t>
  </si>
  <si>
    <t>JOELHO 45 GRAUS, PVC, SERIE NORMAL, ESGOTO PREDIAL, DN 40 MM, JUNTA SOLDÁVEL, FORNECIDO E INSTALADO EM RAMAL DE DESCARGA OU RAMAL DE ESGOTO SANITÁRIO. AF_12/2014</t>
  </si>
  <si>
    <t xml:space="preserve"> 14.1.3 </t>
  </si>
  <si>
    <t xml:space="preserve"> 89810 </t>
  </si>
  <si>
    <t>JOELHO 45 GRAUS, PVC, SERIE NORMAL, ESGOTO PREDIAL, DN 100 MM, JUNTA ELÁSTICA, FORNECIDO E INSTALADO EM PRUMADA DE ESGOTO SANITÁRIO OU VENTILAÇÃO. AF_12/2014</t>
  </si>
  <si>
    <t xml:space="preserve"> 14.1.4 </t>
  </si>
  <si>
    <t xml:space="preserve"> 89744 </t>
  </si>
  <si>
    <t>JOELHO 90 GRAUS, PVC, SERIE NORMAL, ESGOTO PREDIAL, DN 100 MM, JUNTA ELÁSTICA, FORNECIDO E INSTALADO EM RAMAL DE DESCARGA OU RAMAL DE ESGOTO SANITÁRIO. AF_12/2014</t>
  </si>
  <si>
    <t xml:space="preserve"> 14.1.5 </t>
  </si>
  <si>
    <t xml:space="preserve"> 89834 </t>
  </si>
  <si>
    <t>JUNÇÃO SIMPLES, PVC, SERIE NORMAL, ESGOTO PREDIAL, DN 100 X 100 MM, JUNTA ELÁSTICA, FORNECIDO E INSTALADO EM PRUMADA DE ESGOTO SANITÁRIO OU VENTILAÇÃO. AF_12/2014</t>
  </si>
  <si>
    <t xml:space="preserve"> 14.1.6 </t>
  </si>
  <si>
    <t xml:space="preserve"> 89783 </t>
  </si>
  <si>
    <t>JUNÇÃO SIMPLES, PVC, SERIE NORMAL, ESGOTO PREDIAL, DN 40 MM, JUNTA SOLDÁVEL, FORNECIDO E INSTALADO EM RAMAL DE DESCARGA OU RAMAL DE ESGOTO SANITÁRIO. AF_12/2014</t>
  </si>
  <si>
    <t xml:space="preserve"> 14.1.7 </t>
  </si>
  <si>
    <t xml:space="preserve"> 1671 </t>
  </si>
  <si>
    <t>Joelho de 90° em pvc rígido c/ anéis, para esgoto secundário, diâm = 40mm</t>
  </si>
  <si>
    <t xml:space="preserve"> 14.1.8 </t>
  </si>
  <si>
    <t xml:space="preserve"> 1562 </t>
  </si>
  <si>
    <t>Junção simples em pvc rígido soldável, para esgoto primário, diâm = 100 x 50mm</t>
  </si>
  <si>
    <t xml:space="preserve"> 14.1.9 </t>
  </si>
  <si>
    <t xml:space="preserve"> 89711 </t>
  </si>
  <si>
    <t>TUBO PVC, SERIE NORMAL, ESGOTO PREDIAL, DN 40 MM, FORNECIDO E INSTALADO EM RAMAL DE DESCARGA OU RAMAL DE ESGOTO SANITÁRIO. AF_12/2014</t>
  </si>
  <si>
    <t xml:space="preserve"> 14.1.10 </t>
  </si>
  <si>
    <t xml:space="preserve"> 89712 </t>
  </si>
  <si>
    <t>TUBO PVC, SERIE NORMAL, ESGOTO PREDIAL, DN 50 MM, FORNECIDO E INSTALADO EM RAMAL DE DESCARGA OU RAMAL DE ESGOTO SANITÁRIO. AF_12/2014</t>
  </si>
  <si>
    <t xml:space="preserve"> 14.1.11 </t>
  </si>
  <si>
    <t xml:space="preserve"> 89714 </t>
  </si>
  <si>
    <t>TUBO PVC, SERIE NORMAL, ESGOTO PREDIAL, DN 100 MM, FORNECIDO E INSTALADO EM RAMAL DE DESCARGA OU RAMAL DE ESGOTO SANITÁRIO. AF_12/2014</t>
  </si>
  <si>
    <t xml:space="preserve"> 14.1.12 </t>
  </si>
  <si>
    <t xml:space="preserve"> 89707 </t>
  </si>
  <si>
    <t>CAIXA SIFONADA, PVC, DN 100 X 100 X 50 MM, JUNTA ELÁSTICA, FORNECIDA E INSTALADA EM RAMAL DE DESCARGA OU EM RAMAL DE ESGOTO SANITÁRIO. AF_12/2014</t>
  </si>
  <si>
    <t xml:space="preserve"> 14.1.13 </t>
  </si>
  <si>
    <t xml:space="preserve"> 4282 </t>
  </si>
  <si>
    <t>Caixa sifonada em pvc, 150 x 150 x 50 mm, com tampa cega, acabamento branco, Akros ou similar</t>
  </si>
  <si>
    <t xml:space="preserve"> 14.1.14 </t>
  </si>
  <si>
    <t xml:space="preserve"> 98104 </t>
  </si>
  <si>
    <t>CAIXA DE GORDURA SIMPLES (CAPACIDADE: 36L), RETANGULAR, EM ALVENARIA COM TIJOLOS CERÂMICOS MACIÇOS, DIMENSÕES INTERNAS = 0,2X0,4 M, ALTURA INTERNA = 0,8 M. AF_12/2020</t>
  </si>
  <si>
    <t xml:space="preserve"> 14.1.15 </t>
  </si>
  <si>
    <t xml:space="preserve"> 89709 </t>
  </si>
  <si>
    <t>RALO SIFONADO, PVC, DN 100 X 40 MM, JUNTA SOLDÁVEL, FORNECIDO E INSTALADO EM RAMAL DE DESCARGA OU EM RAMAL DE ESGOTO SANITÁRIO. AF_12/2014</t>
  </si>
  <si>
    <t xml:space="preserve"> 14.1.16 </t>
  </si>
  <si>
    <t xml:space="preserve"> 97902 </t>
  </si>
  <si>
    <t>CAIXA ENTERRADA HIDRÁULICA RETANGULAR EM ALVENARIA COM TIJOLOS CERÂMICOS MACIÇOS, DIMENSÕES INTERNAS: 0,6X0,6X0,6 M PARA REDE DE ESGOTO. AF_12/2020</t>
  </si>
  <si>
    <t xml:space="preserve"> 14.1.17 </t>
  </si>
  <si>
    <t xml:space="preserve"> 89802 </t>
  </si>
  <si>
    <t>JOELHO 45 GRAUS, PVC, SERIE NORMAL, ESGOTO PREDIAL, DN 50 MM, JUNTA ELÁSTICA, FORNECIDO E INSTALADO EM PRUMADA DE ESGOTO SANITÁRIO OU VENTILAÇÃO. AF_12/2014</t>
  </si>
  <si>
    <t xml:space="preserve"> 14.1.18 </t>
  </si>
  <si>
    <t xml:space="preserve"> 89731 </t>
  </si>
  <si>
    <t>JOELHO 90 GRAUS, PVC, SERIE NORMAL, ESGOTO PREDIAL, DN 50 MM, JUNTA ELÁSTICA, FORNECIDO E INSTALADO EM RAMAL DE DESCARGA OU RAMAL DE ESGOTO SANITÁRIO. AF_12/2014</t>
  </si>
  <si>
    <t xml:space="preserve"> 14.1.19 </t>
  </si>
  <si>
    <t xml:space="preserve"> 89827 </t>
  </si>
  <si>
    <t>JUNÇÃO SIMPLES, PVC, SERIE NORMAL, ESGOTO PREDIAL, DN 50 X 50 MM, JUNTA ELÁSTICA, FORNECIDO E INSTALADO EM PRUMADA DE ESGOTO SANITÁRIO OU VENTILAÇÃO. AF_12/2014</t>
  </si>
  <si>
    <t xml:space="preserve"> 14.1.20 </t>
  </si>
  <si>
    <t xml:space="preserve"> 1583 </t>
  </si>
  <si>
    <t>Redução excentrica em pvc rígido soldável, para esgoto primário, diâm = 100 x 50mm</t>
  </si>
  <si>
    <t xml:space="preserve"> 14.1.21 </t>
  </si>
  <si>
    <t xml:space="preserve"> 89713 </t>
  </si>
  <si>
    <t>TUBO PVC, SERIE NORMAL, ESGOTO PREDIAL, DN 75 MM, FORNECIDO E INSTALADO EM RAMAL DE DESCARGA OU RAMAL DE ESGOTO SANITÁRIO. AF_12/2014</t>
  </si>
  <si>
    <t xml:space="preserve"> 14.2 </t>
  </si>
  <si>
    <t>VENTILAÇÃO</t>
  </si>
  <si>
    <t xml:space="preserve"> 14.2.1 </t>
  </si>
  <si>
    <t xml:space="preserve"> 89799 </t>
  </si>
  <si>
    <t>TUBO PVC, SERIE NORMAL, ESGOTO PREDIAL, DN 75 MM, FORNECIDO E INSTALADO EM PRUMADA DE ESGOTO SANITÁRIO OU VENTILAÇÃO. AF_12/2014</t>
  </si>
  <si>
    <t xml:space="preserve"> 14.2.2 </t>
  </si>
  <si>
    <t xml:space="preserve"> 90 </t>
  </si>
  <si>
    <t>TERMINAL DE VENTILAÇÃO EM PVC RÍGIDO SOLDÁVEL, PARA ESGOTO PRIMÁRIO, DIÂM = 75MM</t>
  </si>
  <si>
    <t xml:space="preserve"> 14.2.3 </t>
  </si>
  <si>
    <t xml:space="preserve"> 89798 </t>
  </si>
  <si>
    <t>TUBO PVC, SERIE NORMAL, ESGOTO PREDIAL, DN 50 MM, FORNECIDO E INSTALADO EM PRUMADA DE ESGOTO SANITÁRIO OU VENTILAÇÃO. AF_12/2014</t>
  </si>
  <si>
    <t xml:space="preserve"> 14.2.4 </t>
  </si>
  <si>
    <t xml:space="preserve"> 89807 </t>
  </si>
  <si>
    <t>CURVA CURTA 90 GRAUS, PVC, SERIE NORMAL, ESGOTO PREDIAL, DN 75 MM, JUNTA ELÁSTICA, FORNECIDO E INSTALADO EM PRUMADA DE ESGOTO SANITÁRIO OU VENTILAÇÃO. AF_12/2014</t>
  </si>
  <si>
    <t xml:space="preserve"> 14.2.5 </t>
  </si>
  <si>
    <t xml:space="preserve"> 89803 </t>
  </si>
  <si>
    <t>CURVA CURTA 90 GRAUS, PVC, SERIE NORMAL, ESGOTO PREDIAL, DN 50 MM, JUNTA ELÁSTICA, FORNECIDO E INSTALADO EM PRUMADA DE ESGOTO SANITÁRIO OU VENTILAÇÃO. AF_12/2014</t>
  </si>
  <si>
    <t xml:space="preserve"> 14.2.6 </t>
  </si>
  <si>
    <t xml:space="preserve"> 14.3 </t>
  </si>
  <si>
    <t>LOUÇAS E METAIS</t>
  </si>
  <si>
    <t xml:space="preserve"> 14.3.1 </t>
  </si>
  <si>
    <t xml:space="preserve"> 86911 </t>
  </si>
  <si>
    <t>TORNEIRA CROMADA LONGA, DE PAREDE, 1/2 OU 3/4, PARA PIA DE COZINHA, PADRÃO POPULAR - FORNECIMENTO E INSTALAÇÃO. AF_01/2020</t>
  </si>
  <si>
    <t xml:space="preserve"> 14.3.2 </t>
  </si>
  <si>
    <t xml:space="preserve"> 86932 </t>
  </si>
  <si>
    <t>VASO SANITÁRIO SIFONADO COM CAIXA ACOPLADA LOUÇA BRANCA - PADRÃO MÉDIO, INCLUSO ENGATE FLEXÍVEL EM METAL CROMADO, 1/2  X 40CM - FORNECIMENTO E INSTALAÇÃO. AF_01/2020</t>
  </si>
  <si>
    <t xml:space="preserve"> 14.3.3 </t>
  </si>
  <si>
    <t xml:space="preserve"> 86943 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</si>
  <si>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</si>
  <si>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 xml:space="preserve"> 14.3.4 </t>
  </si>
  <si>
    <t xml:space="preserve"> 100866 </t>
  </si>
  <si>
    <t>BARRA DE APOIO RETA, EM ACO INOX POLIDO, COMPRIMENTO 60CM, FIXADA NA PAREDE - FORNECIMENTO E INSTALAÇÃO. AF_01/2020</t>
  </si>
  <si>
    <t xml:space="preserve"> 14.3.5 </t>
  </si>
  <si>
    <t xml:space="preserve"> 11150 </t>
  </si>
  <si>
    <t>Bancada em granito verde ubatuba, e = 2cm</t>
  </si>
  <si>
    <t xml:space="preserve"> 14.3.6 </t>
  </si>
  <si>
    <t xml:space="preserve"> 7227 </t>
  </si>
  <si>
    <t>Cuba de aço inox 304, dimensões 60 x 50cm, para instalação em bancada, c/ válvula cromada (deca ref 1623), sifão  cromado (deca ref c1680), torneira cromada (deca linha c40 ref1159) e engate de plástico ou similares - Rev 02</t>
  </si>
  <si>
    <t xml:space="preserve"> 14.3.7 </t>
  </si>
  <si>
    <t xml:space="preserve"> 12261 </t>
  </si>
  <si>
    <t>Lavatório com bancada em granito cinza andorinha, e = 2cm, dim 1.00x0.60, com 01 cuba de louça de embutir, sifão ajustavel metalizado, válvula cromada, torneira cromada, inclusive rodopia 10 cm, assentada.</t>
  </si>
  <si>
    <t xml:space="preserve"> 14.3.8 </t>
  </si>
  <si>
    <t xml:space="preserve"> 102257 </t>
  </si>
  <si>
    <t>DIVISORIA SANITÁRIA, TIPO CABINE, EM PAINEL DE GRANILITE, ESP = 3CM, ASSENTADO COM ARGAMASSA COLANTE AC III-E, EXCLUSIVE FERRAGENS. AF_01/2021</t>
  </si>
  <si>
    <t xml:space="preserve"> 14.3.9 </t>
  </si>
  <si>
    <t xml:space="preserve"> 86923 </t>
  </si>
  <si>
    <t>TANQUE DE LOUÇA BRANCA SUSPENSO, 18L OU EQUIVALENTE, INCLUSO SIFÃO TIPO GARRAFA EM PVC, VÁLVULA PLÁSTICA E TORNEIRA DE METAL CROMADO PADRÃO POPULAR - FORNECIMENTO E INSTALAÇÃO. AF_01/2020</t>
  </si>
  <si>
    <t xml:space="preserve"> 14.3.10 </t>
  </si>
  <si>
    <t xml:space="preserve"> 100858 </t>
  </si>
  <si>
    <t>MICTÓRIO SIFONADO LOUÇA BRANCA  PADRÃO MÉDIO  FORNECIMENTO E INSTALAÇÃO. AF_01/2020</t>
  </si>
  <si>
    <t xml:space="preserve"> 15.1 </t>
  </si>
  <si>
    <t xml:space="preserve"> 101905 </t>
  </si>
  <si>
    <t>EXTINTOR DE INCÊNDIO PORTÁTIL COM CARGA DE ÁGUA PRESSURIZADA DE 10 L, CLASSE A - FORNECIMENTO E INSTALAÇÃO. AF_10/2020_P</t>
  </si>
  <si>
    <t xml:space="preserve"> 15.2 </t>
  </si>
  <si>
    <t xml:space="preserve"> 101909 </t>
  </si>
  <si>
    <t>EXTINTOR DE INCÊNDIO PORTÁTIL COM CARGA DE PQS DE 6 KG, CLASSE BC - FORNECIMENTO E INSTALAÇÃO. AF_10/2020_P</t>
  </si>
  <si>
    <t xml:space="preserve"> 15.3 </t>
  </si>
  <si>
    <t xml:space="preserve"> C13 </t>
  </si>
  <si>
    <t>PLACA FOTOLUMINESCENTE PARA SINALIZAÇÃO EXTINTOR 30X30CM - FORNECIMENTO E COLOCAÇÃO</t>
  </si>
  <si>
    <t xml:space="preserve"> 15.4 </t>
  </si>
  <si>
    <t xml:space="preserve"> C12 </t>
  </si>
  <si>
    <t>PLACAS DE SINALIZAÇÃO DE ORIENTAÇÃO E SALVAMENTO (SAIDAS DE EMERGENCIA/ROTAS DE FUGA) - PLACA IDENTIFICAÇÃO ACRÍLICO 20X40CM - FORNECIMENTO E COLOCAÇÃO</t>
  </si>
  <si>
    <t xml:space="preserve"> 16.1 </t>
  </si>
  <si>
    <t xml:space="preserve"> 92312 </t>
  </si>
  <si>
    <t>COTOVELO EM COBRE, DN 22 MM, 90 GRAUS, SEM ANEL DE SOLDA, INSTALADO EM RAMAL DE DISTRIBUIÇÃO  FORNECIMENTO E INSTALAÇÃO. AF_12/2015</t>
  </si>
  <si>
    <t xml:space="preserve"> 16.2 </t>
  </si>
  <si>
    <t xml:space="preserve"> 7836 </t>
  </si>
  <si>
    <t>Conector femea de cobre, solda e rosca, 22mm x 3/4" (instal.gás)</t>
  </si>
  <si>
    <t xml:space="preserve"> 16.3 </t>
  </si>
  <si>
    <t xml:space="preserve"> 97342 </t>
  </si>
  <si>
    <t>TUBO EM COBRE RÍGIDO, DN 22 MM, CLASSE A, SEM ISOLAMENTO, INSTALADO EM RAMAL DE DISTRIBUIÇÃO FORNECIMENTO E INSTALAÇÃO. AF_12/2015</t>
  </si>
  <si>
    <t xml:space="preserve"> 16.4 </t>
  </si>
  <si>
    <t xml:space="preserve"> 92333 </t>
  </si>
  <si>
    <t>TE EM COBRE, DN 22 MM, SEM ANEL DE SOLDA, INSTALADO EM RAMAL E SUB-RAMAL  FORNECIMENTO E INSTALAÇÃO. AF_12/2015</t>
  </si>
  <si>
    <t xml:space="preserve"> 16.5 </t>
  </si>
  <si>
    <t xml:space="preserve"> 95249 </t>
  </si>
  <si>
    <t>VÁLVULA DE ESFERA BRUTA, BRONZE, ROSCÁVEL, 3/4</t>
  </si>
  <si>
    <t xml:space="preserve"> 16.6 </t>
  </si>
  <si>
    <t xml:space="preserve"> 2367 </t>
  </si>
  <si>
    <t>Fornecimento de cilindro (vasilhame vazio) para acondicionamento de oxigênio, óxido nitroso, ar comprimido medicinal, nitrogênio ou dióxido de carbono medicinal, capacidade máxima 10m3</t>
  </si>
  <si>
    <t xml:space="preserve"> 16.7 </t>
  </si>
  <si>
    <t xml:space="preserve"> 8734 </t>
  </si>
  <si>
    <t>Central manifold para cilindros 3 x 3 para oxigênio, ar comprimido e óxido nitroso com serpentina e sem válvula de alta pressão</t>
  </si>
  <si>
    <t xml:space="preserve"> 16.8 </t>
  </si>
  <si>
    <t xml:space="preserve"> 04.910.57 </t>
  </si>
  <si>
    <t>PAINEL DE ALARME PARA REDE DE GASES - FORNECIMENTO E INSTALAÇÃO</t>
  </si>
  <si>
    <t xml:space="preserve"> 17.1 </t>
  </si>
  <si>
    <t xml:space="preserve"> 98509 </t>
  </si>
  <si>
    <t>PLANTIO DE ARBUSTO OU  CERCA VIVA. AF_05/2018</t>
  </si>
  <si>
    <t xml:space="preserve"> 17.2 </t>
  </si>
  <si>
    <t xml:space="preserve"> 98511 </t>
  </si>
  <si>
    <t>PLANTIO DE ÁRVORE ORNAMENTAL COM ALTURA DE MUDA MAIOR QUE 2,00 M E MENOR OU IGUAL A 4,00 M. AF_05/2018</t>
  </si>
  <si>
    <t xml:space="preserve"> 17.3 </t>
  </si>
  <si>
    <t xml:space="preserve"> 98504 </t>
  </si>
  <si>
    <t>PLANTIO DE GRAMA EM PLACAS. AF_05/2018</t>
  </si>
  <si>
    <t xml:space="preserve"> 17.4 </t>
  </si>
  <si>
    <t xml:space="preserve"> 00007253 </t>
  </si>
  <si>
    <t>TERRA VEGETAL (GRANEL)</t>
  </si>
  <si>
    <t xml:space="preserve"> 18.1 </t>
  </si>
  <si>
    <t xml:space="preserve"> 7940 </t>
  </si>
  <si>
    <t>Letreiro em baixo relevo de 25x25x2cm</t>
  </si>
  <si>
    <t>Memória de Cálculo</t>
  </si>
  <si>
    <t>4,5</t>
  </si>
  <si>
    <t xml:space="preserve"> = Área = 1,50m x 3,00m</t>
  </si>
  <si>
    <t>106,0</t>
  </si>
  <si>
    <t xml:space="preserve"> = Comprimento = 98,77m
</t>
  </si>
  <si>
    <t>39,0</t>
  </si>
  <si>
    <t xml:space="preserve"> = Volume de escavação = Extensão linear das baldrames x seção linear da viga + lastro de concreto (5cm) + 20 cm da forma = (((0,15+0,20)*(0,25+0,05))* (5,90+2,30+2,40+3,50+2,90+4+4+3,50+4+4+4+3,50+1,50+2,35+3,25+3,25+2,50+2,30+2,25+3,50+2,90+1,85+2,70+2,70+1,65+5,15+2,85+2,85+2,45+3,23+2,60+4,13+2,15+1,85+1,85+2,00+4,85+2,85+1,10+3,98+3,43+2,50+2,23+3,51+2,70+2,70+3,30+2,25+2,35+3,45+2,10+4,95+4,90+3,40+2,40+2,50+3,43+3,98+3,65+1,85+3,25+2,53+2,60+1,78+2,20+3,70+2,40+3,70+3,55+2,35+2,50+1,90+1,95+1,75+4,10+1,35+3,60+3,55+3,55+6,10+6,05+4,20+2,75+3,40+4,10+2,35+3,30+4+2+3,45+5,95+6,15+3,45+1,90+1,75+3,45+1,95+3,45+1,90+3,25+1,40+1,05+3,40+1,85+3,45+1,40+1,65+1,80+3,25+2,35+3,45+3,85+2,5)) + (((0,15+0,20)*(0,30+0,05))* (4+2+7,75+7,40+5,15))</t>
  </si>
  <si>
    <t>262,25</t>
  </si>
  <si>
    <t xml:space="preserve"> = Conforme projeto estrutural</t>
  </si>
  <si>
    <t>349,1</t>
  </si>
  <si>
    <t>292,3</t>
  </si>
  <si>
    <t>218,5</t>
  </si>
  <si>
    <t>401,6</t>
  </si>
  <si>
    <t>263,6</t>
  </si>
  <si>
    <t>15,18</t>
  </si>
  <si>
    <t xml:space="preserve"> = Volume de lançamento = volume de concreto</t>
  </si>
  <si>
    <t>23,82</t>
  </si>
  <si>
    <t xml:space="preserve"> = Volume de reaterro =  volume de escavação - volume de concreto</t>
  </si>
  <si>
    <t>133,4</t>
  </si>
  <si>
    <t xml:space="preserve"> = (Comprimento x Largura x Altura) x Quantidade                                                     V= ((0,80+0,20)*1,00*1,85)*2 + ((0,90+0,20)*1,00*1,85)*8 + ((0,70+0,20)*0,9*1,85)*15 + ((0,90+0,20)*1,05*1,85)*5 + ((0,80+0,20)*1,00*1,85)*14 + ((1,15+0,20)*1,15*1,85)*2 + ((0,95+0,20)*1,10*1,85)*3 + ((1,10+0,20)*1,20*1,85)*5 + ((1,10+0,20)*1,20*1,85)*1 + ((1,05+0,20)*1,05*1,85)*2 + ((1,20+0,20)*1,20*1,85)*3 + ((1,20+0,20)*1,30*1,85)*1 + ((1,20+0,20)*1,30*1,85)*2</t>
  </si>
  <si>
    <t>72,11</t>
  </si>
  <si>
    <t xml:space="preserve"> = ((Largura+0,20cm da forma) x Comprimento) x Quantidade
V= ((0,80+0,20)*1,00)*2 + ((0,90+0,20)*1,00)*8 + ((0,70+0,20)*0,9)*15 + ((0,90+0,20)*1,05)*5 + ((0,80+0,20)*1,00)*14 + ((1,15+0,20)*1,15)*2 + ((0,95+0,20)*1,10)*3 + ((1,10+0,20)*1,20)*5 + ((1,10+0,20)*1,20)*1 + ((1,05+0,20)*1,05)*2 + ((1,20+0,20)*1,20)*3 + ((1,20+0,20)*1,30)*1 + ((1,20+0,20)*1,30)*2</t>
  </si>
  <si>
    <t xml:space="preserve"> = Área de lastro = área de fundo de vala 
</t>
  </si>
  <si>
    <t>194,96</t>
  </si>
  <si>
    <t>130,0</t>
  </si>
  <si>
    <t>418,4</t>
  </si>
  <si>
    <t>683,9</t>
  </si>
  <si>
    <t>258,2</t>
  </si>
  <si>
    <t>258,6</t>
  </si>
  <si>
    <t>119,4</t>
  </si>
  <si>
    <t>30,98</t>
  </si>
  <si>
    <t>102,42</t>
  </si>
  <si>
    <t xml:space="preserve"> = Volume de reaterro =  volume de escavação - volume de concreto
</t>
  </si>
  <si>
    <t>73,42</t>
  </si>
  <si>
    <t xml:space="preserve"> = Área = comprimento das vigas baldrames*altura= (5,90+2,30+2,40+3,50+2,90+4+4+3,50+4+4+4+3,50+1,50+2,35+3,25+3,25+2,50+2,30+2,25+3,50+2,90+1,85+2,70+2,70+1,65+5,15+2,85+2,85+2,45+3,23+2,60+4,13+2,15+1,85+1,85+2,00+4,85+2,85+1,10+3,98+3,43+2,50+2,23+3,51+2,70+2,70+3,30+2,25+2,35+3,45+2,10+4,95+4,90+3,40+2,40+2,50+3,43+3,98+3,65+1,85+3,25+2,53+2,60+1,78+2,20+3,70+2,40+3,70+3,55+2,35+2,50+1,90+1,95+1,75+4,10+1,35+3,60+3,55+3,55+6,10+6,05+4,20+2,75+3,40+4,10+2,35+3,30+4+2+3,45+5,95+6,15+3,45+1,90+1,75+3,45+1,95+3,45+1,90+3,25+1,40+1,05+3,40+1,85+3,45+1,40+1,65+1,80+3,25+2,35+3,45+3,85+2,5 +4+2+7,75+7,40+5,15) *0,20</t>
  </si>
  <si>
    <t>224,39</t>
  </si>
  <si>
    <t>260,5</t>
  </si>
  <si>
    <t>3,4</t>
  </si>
  <si>
    <t>471,7</t>
  </si>
  <si>
    <t>200,0</t>
  </si>
  <si>
    <t>523,5</t>
  </si>
  <si>
    <t>198,4</t>
  </si>
  <si>
    <t>12,04</t>
  </si>
  <si>
    <t>420,41</t>
  </si>
  <si>
    <t>381,9</t>
  </si>
  <si>
    <t>19,8</t>
  </si>
  <si>
    <t>426,1</t>
  </si>
  <si>
    <t>446,5</t>
  </si>
  <si>
    <t>243,9</t>
  </si>
  <si>
    <t>294,1</t>
  </si>
  <si>
    <t>26,01</t>
  </si>
  <si>
    <t>629,29</t>
  </si>
  <si>
    <t>773,8</t>
  </si>
  <si>
    <t>1.053,2</t>
  </si>
  <si>
    <t>815,0</t>
  </si>
  <si>
    <t>441,4</t>
  </si>
  <si>
    <t>182,4</t>
  </si>
  <si>
    <t>71,85</t>
  </si>
  <si>
    <t>27,6</t>
  </si>
  <si>
    <t xml:space="preserve"> =  = Comprimento =(1,50+0,30)*6,0+(1,50+0,30)*4,0+(0,8+0,30)*4,0+(1,0+0,30)*4,0
</t>
  </si>
  <si>
    <t>50,04</t>
  </si>
  <si>
    <t xml:space="preserve"> =  = Comprimento = (0,96+0,3)*8+(0,86+0,3)*17+(0,7+0,3)*4+(0,96+0,3)*4+(0,9+0,3)*1+(0,8+0,3)*1+(0,8+0,3)*1+(1,2+0,3)*2+(1,20+0,3)*1+(1,5+0,3)*1+(1,2+0,3)*1
</t>
  </si>
  <si>
    <t>18,56</t>
  </si>
  <si>
    <t xml:space="preserve"> =  = Comprimento = (1,90+0,3)*1+(2,40+0,3)*1+(1,80+0,3)*2+(2,00+0,3)*1+(2,5+0,3)*1+(1,76+0,3)*1+(2,00+0,3)*1
</t>
  </si>
  <si>
    <t>26,6</t>
  </si>
  <si>
    <t xml:space="preserve"> =  = Comprimento =(3,60+0,3)*3+(4,10+0,3)*1+(1,80+0,30)*5
</t>
  </si>
  <si>
    <t>56,64</t>
  </si>
  <si>
    <t xml:space="preserve"> = Conforme detalhes dos pilaretes</t>
  </si>
  <si>
    <t>216,6</t>
  </si>
  <si>
    <t>33,0</t>
  </si>
  <si>
    <t>2,02</t>
  </si>
  <si>
    <t>331,42</t>
  </si>
  <si>
    <t xml:space="preserve"> = Comprimento = comprimento entre pilaretes x 2 = (3,40+1,98+1,90+1,98+3,40+1,98+1,90+1,98+2,75+1,40+2,36+2,29+2,29+2,29+2,29+2,29+2,36+1,98+1,83+1,90+1,86+1,94+2,03+1,95+1,95+2,03+1,23+1,89+1,96+1,97+2,04+2,04+2,04+1,97+3,09+2,86+2,95+2,95+1,96+1,89+1,85+1,85+3,03+3,02+2,44+2,44+2,44+2,44+2,44+2,75+2,75+2,20+2,20+2,20+2,20+1,75+2,05+2,15+2,15+2,24+2,16+2,16+2,16+2,24+2,80+2,65+2,75+2,75+3,50+3,50+3,50+0,90+0,90)*2</t>
  </si>
  <si>
    <t>1.156,55</t>
  </si>
  <si>
    <t xml:space="preserve"> = Área = comprimento de alvenaria*altura - esquadrias= (3,25+2,5+4,85+3,5+2,90+6,10+3,50++2,70+3,25+2,5+4,70+3,5+2,9+1,85+7,75+7,40+5,15+1,1+3,65+2,35+3,30+4,00+3,55+5,45+2,35+3,45+3,85+3,70+5,95+6,15+1,20+6,25+6,05+3,55+3,55+3,60+4,00*3+4,30+4,15+4,00*2+1,65+5,15+2,00+1,85*2+2,15+4,82+4,95+2,85+4,90+2,45+3,30+2,5+3,25+2,55+3,40+3,25+1,80+3,20+3,40+3,25+2,55+2,55+2,75+2,50+1,40+1,05+4,13+1,80+2,20+4,20+4,10+4,25)*3,00+(5,95+2,50+3,35+3,95+2,85+2,85+3,40+2,40+2,50+2,50+3,30+2,10+3,35+3,95+3,5*2+1,9+3,65)*4,5+(4,65+1,5+28,35)*1,5+(117,13+6,15+17,85+6,15)*1,00+(6,6*2+3,65*2)*2,85-(3,6*2,2*3+4,1*2,2+1,8*0,4*5+1,5*0,4*6+1,5*1*4+1*0,4*4+1,9*2,1*1+0,96*2,1*8+0,86*2,1*17+0,7*2,1*4+1,2*2,1*2+2,4*2,1*1+0,96*2,1*4+1,8*2,1*2+1,2*2,1*1+0,9*2,1*1+2*2,1*1+0,8*2,1*1+2,5*2,1*1+1,76*2,1*1+2*2,1*1+0,8*1,5*1+1,2*2,1*1+1,2*0,8*2+2*2*1)</t>
  </si>
  <si>
    <t>3,99</t>
  </si>
  <si>
    <t xml:space="preserve"> = Área de porta de alumínio de vidro =                                                                                                       
A = (1,90*2,10)*1</t>
  </si>
  <si>
    <t>56,43</t>
  </si>
  <si>
    <t xml:space="preserve"> =  Área de porta de alumínio de abrir =                                                                                                       
A = (0,96*2,10)*8+(0,86*2,10)*17+(0,7*2,10)*4+(1,20*2,10)*1+(0,8*1,50)</t>
  </si>
  <si>
    <t>4,2</t>
  </si>
  <si>
    <t xml:space="preserve"> = Área de porta de alumínio de correr =                                                                                                       
A = (2,00*2,10)*1</t>
  </si>
  <si>
    <t>4,0</t>
  </si>
  <si>
    <t xml:space="preserve"> =  Quantidade = 4 unidades</t>
  </si>
  <si>
    <t>1,0</t>
  </si>
  <si>
    <t xml:space="preserve"> =  Quantidade = 1 unidade</t>
  </si>
  <si>
    <t>2,0</t>
  </si>
  <si>
    <t xml:space="preserve"> =  Quantidade = 2 unidades</t>
  </si>
  <si>
    <t>23,23</t>
  </si>
  <si>
    <t xml:space="preserve"> = Área = (1,80*2,10)*2+(2,50*2,1)*1+(1,76*2,10)*1+(2,00*2,10)*1+(1,20*2,10)*1
</t>
  </si>
  <si>
    <t>10,3</t>
  </si>
  <si>
    <t xml:space="preserve"> = Área = 2,00*2,00+3,15*2,00</t>
  </si>
  <si>
    <t>6,0</t>
  </si>
  <si>
    <t xml:space="preserve"> = Área de janela de alumínio de correr                                                                                                     
A = (1,5*1,00)*4</t>
  </si>
  <si>
    <t>10,08</t>
  </si>
  <si>
    <t xml:space="preserve"> = Área de janela maxim-ar                                                                                                      
A = (1,8*0,4)*5+(0,8*0,4)*4+(1,5*0,4)*6+(1,00*0,4)*4</t>
  </si>
  <si>
    <t>32,78</t>
  </si>
  <si>
    <t xml:space="preserve"> = Área de janela fixa                                                                                                    
A =(3,60*2,20)*3+(4,1*2,20)*1</t>
  </si>
  <si>
    <t>1,92</t>
  </si>
  <si>
    <t xml:space="preserve"> = Área de visor = comprimento x largura                                                                                  
A = (1,20*0,80)*2
</t>
  </si>
  <si>
    <t>555,7</t>
  </si>
  <si>
    <t xml:space="preserve"> =  Area = 170,30+(343,01-5,07)+47,46
</t>
  </si>
  <si>
    <t>15,05</t>
  </si>
  <si>
    <t xml:space="preserve"> = Comprimento linear = 10,75+4,30
</t>
  </si>
  <si>
    <t>161,1</t>
  </si>
  <si>
    <t xml:space="preserve"> =  Comprimento = 2,30+3,00+1,65+17+3,95+0,3+2+4,15+17,25+2,15+4,75+2,30+6,50+16,05+6,45*2+5,20+6,50+1,95+3,80+6,20+8,15+4,1*2+6,25+3,65*2+11,30</t>
  </si>
  <si>
    <t>73,3</t>
  </si>
  <si>
    <t xml:space="preserve"> = Comprimento = 18,80+11,30+22,60+20,60</t>
  </si>
  <si>
    <t>23,0</t>
  </si>
  <si>
    <t xml:space="preserve"> =  Área de impermeabilização de laje = comprimento x largura
A = 3,65*6,30
</t>
  </si>
  <si>
    <t>561,58</t>
  </si>
  <si>
    <t xml:space="preserve"> =  Área de forro =                                                                                         
A = 4,70+8,55+4,57+8,08+11,18+10,32+10,32+7+7,52+12,47+6+14,8+4,9+37,50+8,62+6+45,60+14,8+4,9+22,8+12,21+17,94+8,7+3,06+21,64+2,68+11+6,8+9,25+10,78+2,64+7,48+7,48+3,32+3,32+47,46+135,19
</t>
  </si>
  <si>
    <t>595,5</t>
  </si>
  <si>
    <t xml:space="preserve"> = Área de lastro =                                                                                                       
A =4,70+8,55+4,57+8,08+11,18+10,32+10,32+7+7,52+12,47+6+14,8+4,9+37,50+8,62+6+45,60+14,8+4,9+22,8+12,21+17,94+8,7+3,06+21,64+2,68+11+6,8+9,25+10,78+2,64+7,48+7,48+3,32+3,32+47,46+135,19+4,28+4,64+25
</t>
  </si>
  <si>
    <t xml:space="preserve"> = Área de contrapiso = área de lastro
</t>
  </si>
  <si>
    <t>50,02</t>
  </si>
  <si>
    <t xml:space="preserve"> = Área de revestimento cerâmico nas áreas molhadas                                          
A = 4,57+4,90+3,06+7,48*2+3,32*2+2,64+4,70+8,55
</t>
  </si>
  <si>
    <t>511,56</t>
  </si>
  <si>
    <t xml:space="preserve"> =  Área de piso de alta resistencia =8,08+11,18+10,32+10,32+7+7,52+12,47+6+14,8+37,50+8,62+6+45,60+14,8+4,9+22,8+12,21+17,94+8,7+21,64+2,68+11+6,8+9,25+10,78+47,46+135,19</t>
  </si>
  <si>
    <t xml:space="preserve"> =  Área de regularização = área de piso de alta resistência
</t>
  </si>
  <si>
    <t>429,06</t>
  </si>
  <si>
    <t xml:space="preserve"> =  Perímetro dos ambientes - abertura de portas                               
L = (11,40-2*0,86)+(13,80,86)+(13,40-0,86)+(13,40-0,86)+(11-0,96)+(11,30-0,86)+(14,40-(0,96+1,20))+(10-0,86)+(18,8-(2+0,8))+(4,5-(2,4+0,96+0,9))+(11,9-(0,96+0,8))+(9,8-(0,9*3))+(27,2-1,20)+(23,9-(1,8*2+0,96))+(14-1,2)+(17,1-0,96)+(12,4-0,96)+(14,2-0,8*2)+(11,8-0,96)+(24,8-0,96*2-2,40)+(6,6-0,8)+(10,8-0,96)+(13,5-0,96-0,86)+(157,6-(1,9+0,96*6+0,86*8+1,2*2+2,4*2+1,8*2+1,2+2,00))
</t>
  </si>
  <si>
    <t>373,68</t>
  </si>
  <si>
    <t xml:space="preserve"> =  Área de piso Intertravado 
A = 373,68 m²
(adquirida com auxílio de software autocad)
</t>
  </si>
  <si>
    <t>106,59</t>
  </si>
  <si>
    <t xml:space="preserve"> = Comprimento de meio fio 
C = 5,42+2,98+6,84+12,15+1,00+9,83+10,42+5,00+4,69+47,70+0,56
</t>
  </si>
  <si>
    <t>6,3</t>
  </si>
  <si>
    <t xml:space="preserve"> = Volume de calçada + área técnica = (71,83+9,20+4,28+4,63)*0,07
</t>
  </si>
  <si>
    <t>2.523,62</t>
  </si>
  <si>
    <t xml:space="preserve"> = Área de chapisco = (9,00*3)-(0,86*2,1*2+1,00*0,4)+(11,70*3)-(0,87*2,1*2+1,5*1)+(9,10*3)-(0,86*2,1+1,00*0,4)+(11,40*3)-(0,86*2,1*2)+(13,8*3)-(0,86*2,1+1,5*0,4)+(13,4*3)-(0,86*2,1+1,5*0,4)+(13,4*3)-(0,86*2,10+1,5*0,4)+(11*3)-(0,96*2,1+1,5*0,4)+(11,3*3)-(0,86*2,1)+(14,4*3)-(0,96*2,1+1,2*2,10)+(19,6*3)-(0,86*2,1*5+1,2*2,10)+(2,00*3,00)-(0,86*2,1)+(17,75*3)-(0,86*2,1+2,00*2,1+1,8*2,10)+(2,00*0,9*2)+(13,20*3)-(2,00*2+1,00*0,4)+(10,00*3)-(1,00*0,4+0,86*2,1)+(18,8*3)-(0,8*2,1+2,00*2,1)+(8,9*3)-(0,96*2,1+1,00*0,4)+(23,9*3,00)-(1,8*2,1*2+0,96*2,1+1,5*1)+(12,95*3)-(1,5*1+1,76*2,1)+(24,5*3,60)-(0,96*2,1+1,2*0,8+2,4*2,1+0,9*2,1)+(11,9*3,60)-(0,8*2,1+1,2*0,8+0,96*2,1)+(9,80*3,60)-(0,9*2,1+0,96*2,1)+(27,2*3,60)-(0,96*2,1+1,2*2,10)+(16,9*3,00)-(2,40*2,10+1,20*2,10+1,80*2,10)+(14*3,00)-(1,2*2,10)+(17,1*3)-(0,96*2,1+1,80*0,4*2)+(12,40*3)-(0,96*2,1+1,8*0,4)+(14,2*3)-(0,86*2,1*2+1,8*0,4)+(6,8*3,00)-(0,86*2,1+1,80*0,4)+(10,95*3,00)-(1,2*2,1+0,96*2,1*2)+(2,4*3,00)-(0,86*2,10)+(8,45*3,00)-(2,40*2,10)+(11,8*3)-(0,96*2,1)+(24,3*3)-(2,4*2,1+0,96*2,1*2+0,4*0,4)+(7,00*3)-(0,96*2,1+0,8*0,4)+(6,60*3,00)-(0,86*2,1)+(10,8*3,00)-(0,96*2,1+(2+0,83)*1,00)+(13,5*3,00)-(0,86*2,1+0,96*2,1+(3,3*1,15)*1,00)+(11,40*4,0)-(0,86*2,1+1,5*0,4)+(11,40*4,5)-(0,86*2,1+1,5*0,4)+(7,30*4,5)-(0,96*2,1+0,8*0,4)+(7,3*4,5)-(0,96*2,1+0,8*0,4)+(4,65*3)+(3,8*3)+(2,3*3)-(0,96*2,1+0,83*1,00)+(6,60*3)-(2,00*1,00+1,14*1,00+0,96*2,1)+(6,60*3,00)-(0,86*2,1)+(31*3,00)-(0,96*2,1*2+3,6*2,2*3+4,1*2,2+1,9*2,1+3,29*1,00+2,00*3)+(4,35+6,1+4,35)*3,00-(1,8*0,4+1,9*2,1)+(123,7*1,45)+(6,15*0,85*2)+(16,65*0,85*2+5,8*1,45*2+6,15*1,45*2+3,8*2*2,85+6,3*2,85)+(3,9*2*1,45)+(1,00*2*1,45)+(10,7*2*3)+(4,60*11,60)-(3,6*2,2*3)+(6,55*4,70)+(0,3*2*4,7)+(6,60*0,35)+(28,5*4,70)-(4,1*2,2+0,8*0,4+1,5*0,4*2+1,76*2,1+1,5*1*2)+(17,9*4,70)-(1,5*0,4*4)+(19,75*4,7)-(1,8*0,4*4)+(5,1*4,70)-(1,5*1+1*0,4)+(6,45*2,85)+((4,65*1,5)+(28,35*1,5)+(1,5*1,5)-(0,8*1,5))*2
</t>
  </si>
  <si>
    <t>2.254,93</t>
  </si>
  <si>
    <t xml:space="preserve"> = Área de massa única = área de chapisco - área de emboço
</t>
  </si>
  <si>
    <t>205,58</t>
  </si>
  <si>
    <t xml:space="preserve"> = Área de emboço = área de revestimento cerâmico
</t>
  </si>
  <si>
    <t xml:space="preserve"> = Área = serviço (9,00*2,60)-(0,8*2,10*2+1,00*0,4)+ copa (11,70*2,60)-(0,86*2,10*2+1,5*1,00)+ WC Func (9,10*2,60)-(0,86*2,1+1,00*0,4)+ WC (8,9*2,60)-(0,96*2,1+1,00*0,4)+ WC (7,00*2,60)-(0,96*2,10+0,8*0,4)+ WC (11,40*2,60)-(0,86*2,10+1,5*0,40)+ WC masc (11,40*2,60)-(0,86*2,10+1,50*0,40)+ WC (7,30*2,60)-(0,96*2,10+0,8*0,4) + WC (7,30*2,60)-(0,96*2,10+0,8*0,4*2)+ WC (6,80*2,60)-(0,86*2,10+1,80*0,4)
</t>
  </si>
  <si>
    <t>10,97</t>
  </si>
  <si>
    <t xml:space="preserve"> = Área =2,55*4,30
</t>
  </si>
  <si>
    <t>52,14</t>
  </si>
  <si>
    <t xml:space="preserve"> = Área = 4,30*3,70+11,60*1,45+2,75*11,45-(3,6*2,2*3)+4,5*4,60-(4,1*2,2)
</t>
  </si>
  <si>
    <t xml:space="preserve"> = Área de pintura = área de massa única</t>
  </si>
  <si>
    <t xml:space="preserve"> = Área de massa látex = área de massa única</t>
  </si>
  <si>
    <t>92,42</t>
  </si>
  <si>
    <t xml:space="preserve"> = Área = 27,20*3,60-(0,96*2,1+1,2*2,1+1,2*0,8)
</t>
  </si>
  <si>
    <t>137,0</t>
  </si>
  <si>
    <t xml:space="preserve"> = Conforme projeto elétrico</t>
  </si>
  <si>
    <t>81,0</t>
  </si>
  <si>
    <t>1.622,8</t>
  </si>
  <si>
    <t>0,0</t>
  </si>
  <si>
    <t>337,0</t>
  </si>
  <si>
    <t>62,8</t>
  </si>
  <si>
    <t>39,4</t>
  </si>
  <si>
    <t>166,9</t>
  </si>
  <si>
    <t>16,0</t>
  </si>
  <si>
    <t>25,0</t>
  </si>
  <si>
    <t>49,0</t>
  </si>
  <si>
    <t>28,0</t>
  </si>
  <si>
    <t>5,0</t>
  </si>
  <si>
    <t>7,0</t>
  </si>
  <si>
    <t>69,3</t>
  </si>
  <si>
    <t>789,2</t>
  </si>
  <si>
    <t>45,0</t>
  </si>
  <si>
    <t>8,0</t>
  </si>
  <si>
    <t>3,0</t>
  </si>
  <si>
    <t>58,0</t>
  </si>
  <si>
    <t>67,0</t>
  </si>
  <si>
    <t>862,7</t>
  </si>
  <si>
    <t>150,9</t>
  </si>
  <si>
    <t>66,2</t>
  </si>
  <si>
    <t>115,3</t>
  </si>
  <si>
    <t>17,0</t>
  </si>
  <si>
    <t>9,4</t>
  </si>
  <si>
    <t>58,9</t>
  </si>
  <si>
    <t>31,0</t>
  </si>
  <si>
    <t xml:space="preserve"> = Conforme projeto hidráulico</t>
  </si>
  <si>
    <t>36,76</t>
  </si>
  <si>
    <t>13,0</t>
  </si>
  <si>
    <t xml:space="preserve"> = Conforme projeto hidráulico
</t>
  </si>
  <si>
    <t>10,0</t>
  </si>
  <si>
    <t>76,12</t>
  </si>
  <si>
    <t>42,75</t>
  </si>
  <si>
    <t>61,61</t>
  </si>
  <si>
    <t>40,0</t>
  </si>
  <si>
    <t>35,0</t>
  </si>
  <si>
    <t>12,0</t>
  </si>
  <si>
    <t>15,0</t>
  </si>
  <si>
    <t xml:space="preserve"> = Conforme projeto sanitário</t>
  </si>
  <si>
    <t>14,9</t>
  </si>
  <si>
    <t>47,36</t>
  </si>
  <si>
    <t>80,75</t>
  </si>
  <si>
    <t>20,02</t>
  </si>
  <si>
    <t>30,87</t>
  </si>
  <si>
    <t>4,58</t>
  </si>
  <si>
    <t>0,93</t>
  </si>
  <si>
    <t xml:space="preserve"> = Quantidade = 1 unidade</t>
  </si>
  <si>
    <t xml:space="preserve"> = Quantidade = 10 unidades</t>
  </si>
  <si>
    <t xml:space="preserve"> = Quantidade = 6 unidades</t>
  </si>
  <si>
    <t xml:space="preserve"> = Quantidade = 8 unidades</t>
  </si>
  <si>
    <t>3,06</t>
  </si>
  <si>
    <t xml:space="preserve"> = Área de bancada 
A = (0,6*1,65)+(1,6*0,6)+(1,85*0,6)
</t>
  </si>
  <si>
    <t xml:space="preserve"> = Quantidade = 2 unidades</t>
  </si>
  <si>
    <t>19,64</t>
  </si>
  <si>
    <t xml:space="preserve"> = A= (1,2+0,25+0,34*2+1,2*3+0,13*3+0,6*2+1,2+0,83)*2,10
</t>
  </si>
  <si>
    <t xml:space="preserve"> = Conforme projeto de combate ao incêndio</t>
  </si>
  <si>
    <t>22,0</t>
  </si>
  <si>
    <t>37,0</t>
  </si>
  <si>
    <t xml:space="preserve"> = Conforme projeto de gases medicinais</t>
  </si>
  <si>
    <t>38,0</t>
  </si>
  <si>
    <t>215,18</t>
  </si>
  <si>
    <t>19,0</t>
  </si>
  <si>
    <t>18,0</t>
  </si>
  <si>
    <t xml:space="preserve"> =  Quantidade = 16 unidades
</t>
  </si>
  <si>
    <t xml:space="preserve"> = Quantidade = 6 unidades
</t>
  </si>
  <si>
    <t>34,8</t>
  </si>
  <si>
    <t xml:space="preserve"> = Área de grama vegetal = Comprimento x largura 
A = 34,80
</t>
  </si>
  <si>
    <t>1,74</t>
  </si>
  <si>
    <t xml:space="preserve"> =  Volume de terra vegetal = Área de grama x altura da camada
V = 34,80*0,05 
</t>
  </si>
  <si>
    <t>30,0</t>
  </si>
  <si>
    <t xml:space="preserve"> = Quantidade = 30,0 unidades
</t>
  </si>
  <si>
    <t>Composições Analíticas com Preço Unitário</t>
  </si>
  <si>
    <t>Composições Principais</t>
  </si>
  <si>
    <t>Tipo</t>
  </si>
  <si>
    <t>Composição</t>
  </si>
  <si>
    <t>ASTU - ASSENTAMENTO DE TUBOS E PECAS</t>
  </si>
  <si>
    <t>Insumo</t>
  </si>
  <si>
    <t xml:space="preserve"> 4021 </t>
  </si>
  <si>
    <t>Material</t>
  </si>
  <si>
    <t>MO sem LS =&gt;</t>
  </si>
  <si>
    <t>LS =&gt;</t>
  </si>
  <si>
    <t>MO com LS =&gt;</t>
  </si>
  <si>
    <t>Valor do BDI =&gt;</t>
  </si>
  <si>
    <t>Valor com BDI =&gt;</t>
  </si>
  <si>
    <t>ESQV - ESQUADRIAS/FERRAGENS/VIDROS</t>
  </si>
  <si>
    <t>Composição Auxiliar</t>
  </si>
  <si>
    <t xml:space="preserve"> 88309 </t>
  </si>
  <si>
    <t>PEDREIRO COM ENCARGOS COMPLEMENTARES</t>
  </si>
  <si>
    <t>SEDI - SERVIÇOS DIVERSOS</t>
  </si>
  <si>
    <t>H</t>
  </si>
  <si>
    <t xml:space="preserve"> 88316 </t>
  </si>
  <si>
    <t>SERVENTE COM ENCARGOS COMPLEMENTARES</t>
  </si>
  <si>
    <t xml:space="preserve"> 102189 </t>
  </si>
  <si>
    <t>JOGO DE FERRAGENS CROMADAS PARA PORTA DE VIDRO TEMPERADO, UMA FOLHA COMPOSTO DE DOBRADICAS SUPERIOR E INFERIOR, TRINCO, FECHADURA, CONTRA FECHADURA COM CAPUCHINHO SEM MOLA E PUXADOR. AF_01/2021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</si>
  <si>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</si>
  <si>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</si>
  <si>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</si>
  <si>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</si>
  <si>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</si>
  <si>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</si>
  <si>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GUARNICAO/MOLDURA DE ACABAMENTO PARA ESQUADRIA DE ALUMINIO ANODIZADO NATURAL, PARA 1 FACE</t>
  </si>
  <si>
    <t xml:space="preserve"> 00034713 </t>
  </si>
  <si>
    <t>PORTA VIDRO TEMPERADO INCOLOR, 2 FOLHAS DE CORRER, E = 10 MM (SEM FERRAGENS E SEM COLOCACAO)</t>
  </si>
  <si>
    <t xml:space="preserve"> 90806 </t>
  </si>
  <si>
    <t>BATENTE PARA PORTA DE MADEIRA, FIXAÇÃO COM ARGAMASSA, PADRÃO MÉDIO - FORNECIMENTO E INSTALAÇÃO. AF_12/2019_P</t>
  </si>
  <si>
    <t xml:space="preserve"> 90830 </t>
  </si>
  <si>
    <t>FECHADURA DE EMBUTIR COM CILINDRO, EXTERNA, COMPLETA, ACABAMENTO PADRÃO MÉDIO, INCLUSO EXECUÇÃO DE FURO - FORNECIMENTO E INSTALAÇÃO. AF_12/2019</t>
  </si>
  <si>
    <t xml:space="preserve"> 100659 </t>
  </si>
  <si>
    <t>ALIZAR DE 5X1,5CM PARA PORTA FIXADO COM PREGOS, PADRÃO MÉDIO - FORNECIMENTO E INSTALAÇÃO. AF_12/2019</t>
  </si>
  <si>
    <t xml:space="preserve"> 04.910.59 </t>
  </si>
  <si>
    <t xml:space="preserve">Porta  revestida de chumbo, acabamento em fórmica: (0,90 x 2,10 m) </t>
  </si>
  <si>
    <t xml:space="preserve"> 1770 </t>
  </si>
  <si>
    <t>Batente em madeira de lei l = 0,14 m (caixão), incluindo 02 jogos de alizar</t>
  </si>
  <si>
    <t>Esquadrias de Madeira</t>
  </si>
  <si>
    <t xml:space="preserve"> 88261 </t>
  </si>
  <si>
    <t>CARPINTEIRO DE ESQUADRIA COM ENCARGOS COMPLEMENTARES</t>
  </si>
  <si>
    <t xml:space="preserve"> 1993 </t>
  </si>
  <si>
    <t>Roldana para porta correr (superior)</t>
  </si>
  <si>
    <t xml:space="preserve"> 2277 </t>
  </si>
  <si>
    <t>Perfil Alumínio, U, usado como trilho superior em porta de correr</t>
  </si>
  <si>
    <t xml:space="preserve"> 2869 </t>
  </si>
  <si>
    <t>Espuma de poliuretano expansiva - 500ml (470g), Sika Boom ou similar Espuma de poliuretano expansiva - 500ml(470g), Sika Boom ou similar</t>
  </si>
  <si>
    <t>l</t>
  </si>
  <si>
    <t xml:space="preserve"> 13419 </t>
  </si>
  <si>
    <t>Fechadura tipo bico de papagaio, para porta de correr, inclusive concha em latão, da IMAB, ref.: FA1352I310S00 ou similar)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</si>
  <si>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</si>
  <si>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</si>
  <si>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</si>
  <si>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</si>
  <si>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00005075 </t>
  </si>
  <si>
    <t>PREGO DE ACO POLIDO COM CABECA 18 X 30 (2 3/4 X 10)</t>
  </si>
  <si>
    <t xml:space="preserve"> 00011581 </t>
  </si>
  <si>
    <t>TRILHO PANTOGRAFICO CONCAVO, TIPO U, EM ALUMINIO, COM DIMENSOES DE APROX *35 X 35* MM, PARA ROLDANA DE PORTA DE CORRER</t>
  </si>
  <si>
    <t xml:space="preserve"> 04.910.60 </t>
  </si>
  <si>
    <t xml:space="preserve"> 1903 </t>
  </si>
  <si>
    <t>Argamassa cimento e areia traço t-1 (1:3) - 1 saco cimento 50kg / 3 padiolas areia dim. 0.35 x 0.45 x 0.23 m - Confecção mecânica e transporte</t>
  </si>
  <si>
    <t>Argamassas</t>
  </si>
  <si>
    <t xml:space="preserve"> 100710 </t>
  </si>
  <si>
    <t>DOBRADIÇA TIPO VAI E VEM EM LATÃO POLIDO 3". AF_12/2019</t>
  </si>
  <si>
    <t xml:space="preserve"> 848 </t>
  </si>
  <si>
    <t>Dobradiça ferro galvanizado 3" x 3" sem aneis</t>
  </si>
  <si>
    <t xml:space="preserve"> 5015 </t>
  </si>
  <si>
    <t>Batente (caixão) em madeira lei L=14cm (90x220cm), completo c/02 jogos alizar</t>
  </si>
  <si>
    <t>cj</t>
  </si>
  <si>
    <t xml:space="preserve"> 00003080 </t>
  </si>
  <si>
    <t>FECHADURA ESPELHO PARA PORTA EXTERNA, EM ACO INOX (MAQUINA, TESTA E CONTRA-TESTA) E EM ZAMAC (MACANETA, LINGUETA E TRINCOS) COM ACABAMENTO CROMADO, MAQUINA DE 40 MM, INCLUINDO CHAVE TIPO CILINDRO</t>
  </si>
  <si>
    <t>CJ</t>
  </si>
  <si>
    <t xml:space="preserve"> 04.910.61 </t>
  </si>
  <si>
    <t xml:space="preserve">Porta  revestida de chumbo, acabamento em fórmica: (2,40 x 2,10 m) </t>
  </si>
  <si>
    <t xml:space="preserve"> 88264 </t>
  </si>
  <si>
    <t>ELETRICISTA COM ENCARGOS COMPLEMENTARES</t>
  </si>
  <si>
    <t xml:space="preserve"> 00000090 </t>
  </si>
  <si>
    <t xml:space="preserve">PORTA REVESTIDA DE CHUMBO, ACABAMENTO EM FÓRMICA: (1,20 X 2,10 M)         </t>
  </si>
  <si>
    <t xml:space="preserve"> 88262 </t>
  </si>
  <si>
    <t>CARPINTEIRO DE FORMAS COM ENCARGOS COMPLEMENTARES</t>
  </si>
  <si>
    <t xml:space="preserve"> 0000177 </t>
  </si>
  <si>
    <t>PORTA REVESTIDA DE CHUMBO, ACABAMENTO EM FÓRMICA: (0,80 X 2,10 M)</t>
  </si>
  <si>
    <t>Equipamento para Aquisição Permanente</t>
  </si>
  <si>
    <t xml:space="preserve"> 87298 </t>
  </si>
  <si>
    <t>ARGAMASSA TRAÇO 1:3 (EM VOLUME DE CIMENTO E AREIA MÉDIA ÚMIDA) PARA CONTRAPISO, PREPARO MECÂNICO COM BETONEIRA 400 L. AF_08/2019</t>
  </si>
  <si>
    <t xml:space="preserve"> 00004917 </t>
  </si>
  <si>
    <t>PORTA DE ABRIR EM ALUMINIO TIPO VENEZIANA, ACABAMENTO ANODIZADO NATURAL, SEM GUARNICAO/ALIZAR/VISTA</t>
  </si>
  <si>
    <t xml:space="preserve"> 88628 </t>
  </si>
  <si>
    <t>ARGAMASSA TRAÇO 1:3 (EM VOLUME DE CIMENTO E AREIA MÉDIA ÚMIDA), PREPARO MECÂNICO COM BETONEIRA 400 L. AF_08/2019</t>
  </si>
  <si>
    <t xml:space="preserve"> 8516 </t>
  </si>
  <si>
    <t>Batente simples (caixilho) em madeira lei 1ª qualid., 7 x 3,5cm, p/janelas</t>
  </si>
  <si>
    <t xml:space="preserve"> 04.910.58 </t>
  </si>
  <si>
    <t>Vidro Plumbífero equivalência de chumbo 2,0 mm Pb, espessura de 8,5mm.</t>
  </si>
  <si>
    <t>COMPOSIÇÃO:</t>
  </si>
  <si>
    <t xml:space="preserve"> 87311 </t>
  </si>
  <si>
    <t>ARGAMASSA TRAÇO 1:5 (EM VOLUME DE CIMENTO E AREIA GROSSA ÚMIDA) PARA CHAPISCO CONVENCIONAL, PREPARO MECÂNICO COM BETONEIRA 600 L. AF_08/2019</t>
  </si>
  <si>
    <t xml:space="preserve"> 00004415 </t>
  </si>
  <si>
    <t>SARRAFO NAO APARELHADO 2,5 X 5 CM, EM MACARANDUBA, ANGELIM OU EQUIVALENTE DA REGIAO -  BRUTA</t>
  </si>
  <si>
    <t xml:space="preserve"> 00006178 </t>
  </si>
  <si>
    <t>TABUA DE  MADEIRA PARA PISO, CUMARU/IPE CHAMPANHE OU EQUIVALENTE DA REGIAO, ENCAIXE MACHO/FEMEA, *10 X 2* CM</t>
  </si>
  <si>
    <t>INEL - INSTALAÇÃO ELÉTRICA/ELETRIFICAÇÃO E ILUMINAÇÃO EXTERNA</t>
  </si>
  <si>
    <t xml:space="preserve"> 88247 </t>
  </si>
  <si>
    <t>AUXILIAR DE ELETRICISTA COM ENCARGOS COMPLEMENTARES</t>
  </si>
  <si>
    <t xml:space="preserve"> 0000244 </t>
  </si>
  <si>
    <t>LUMINÁRIA PLAFON LED 15W SOBREPOR BRANCO FRIO QUADRADO</t>
  </si>
  <si>
    <t xml:space="preserve"> INS - 3991 </t>
  </si>
  <si>
    <t>LUMINÁRIA PLAFON 25W LED SOBREPOR BRANCO FRIO</t>
  </si>
  <si>
    <t>Equipamento</t>
  </si>
  <si>
    <t xml:space="preserve"> 000054 </t>
  </si>
  <si>
    <t>LAMPADA DE LED 50W</t>
  </si>
  <si>
    <t xml:space="preserve"> 00038773 </t>
  </si>
  <si>
    <t>LUMINARIA DE TETO PLAFON/PLAFONIER EM PLASTICO COM BASE E27, POTENCIA MAXIMA 60 W (NAO INCLUI LAMPADA)</t>
  </si>
  <si>
    <t>LIPR - LIGAÇÕES PREDIAIS ÁGUA/ESGOTO/ENERGIA/TELEFONE</t>
  </si>
  <si>
    <t xml:space="preserve"> 88267 </t>
  </si>
  <si>
    <t>ENCANADOR OU BOMBEIRO HIDRÁULICO COM ENCARGOS COMPLEMENTARES</t>
  </si>
  <si>
    <t xml:space="preserve"> 00020147 </t>
  </si>
  <si>
    <t>JOELHO PVC, SOLDAVEL, COM BUCHA DE LATAO, 90 GRAUS, 25 MM X 1/2", PARA AGUA FRIA PREDIAL</t>
  </si>
  <si>
    <t xml:space="preserve"> 00003146 </t>
  </si>
  <si>
    <t>FITA VEDA ROSCA EM ROLOS DE 18 MM X 10 M (L X C)</t>
  </si>
  <si>
    <t xml:space="preserve"> 00039320 </t>
  </si>
  <si>
    <t>TERMINAL DE VENTILACAO, 75 MM, SERIE NORMAL, ESGOTO PREDIAL</t>
  </si>
  <si>
    <t xml:space="preserve"> 00000122 </t>
  </si>
  <si>
    <t>ADESIVO PLASTICO PARA PVC, FRASCO COM 850 GR</t>
  </si>
  <si>
    <t xml:space="preserve"> 00020083 </t>
  </si>
  <si>
    <t>SOLUCAO LIMPADORA PARA PVC, FRASCO COM 1000 CM3</t>
  </si>
  <si>
    <t>SEES - SERVIÇOS ESPECIAIS</t>
  </si>
  <si>
    <t xml:space="preserve"> 00010851 </t>
  </si>
  <si>
    <t>PLACA DE ACRILICO TRANSPARENTE ADESIVADA PARA SINALIZACAO DE PORTAS, BORDA POLIDA, DE *25 X 8*, E = 6 MM (NAO INCLUI ACESSORIOS PARA FIXACAO)</t>
  </si>
  <si>
    <t xml:space="preserve"> 00037558 </t>
  </si>
  <si>
    <t>PLACA DE SINALIZACAO DE SEGURANCA CONTRA INCENDIO, FOTOLUMINESCENTE, RETANGULAR, *20 X 40* CM, EM PVC *2* MM ANTI-CHAMAS (SIMBOLOS, CORES E PICTOGRAMAS CONFORME NBR 13434)</t>
  </si>
  <si>
    <t>Composições Auxiliares</t>
  </si>
  <si>
    <t>Cronograma Físico e Financeiro</t>
  </si>
  <si>
    <t>Total Por Etapa</t>
  </si>
  <si>
    <t>30 DIAS</t>
  </si>
  <si>
    <t>60 DIAS</t>
  </si>
  <si>
    <t>90 DIAS</t>
  </si>
  <si>
    <t>120 DIAS</t>
  </si>
  <si>
    <t>150 DIAS</t>
  </si>
  <si>
    <t>180 DIAS</t>
  </si>
  <si>
    <t>100,00%
8.114,82</t>
  </si>
  <si>
    <t/>
  </si>
  <si>
    <t>100,00%
155.873,83</t>
  </si>
  <si>
    <t>50,00%
77.936,92</t>
  </si>
  <si>
    <t>100,00%
300.884,53</t>
  </si>
  <si>
    <t>30,00%
90.265,36</t>
  </si>
  <si>
    <t>40,00%
120.353,81</t>
  </si>
  <si>
    <t>100,00%
69.497,09</t>
  </si>
  <si>
    <t>50,00%
34.748,55</t>
  </si>
  <si>
    <t>100,00%
257.622,78</t>
  </si>
  <si>
    <t>50,00%
128.811,39</t>
  </si>
  <si>
    <t>100,00%
71.305,28</t>
  </si>
  <si>
    <t>50,00%
35.652,64</t>
  </si>
  <si>
    <t>100,00%
2.832,22</t>
  </si>
  <si>
    <t>100,00%
23.580,74</t>
  </si>
  <si>
    <t>100,00%
137.272,70</t>
  </si>
  <si>
    <t>50,00%
68.636,35</t>
  </si>
  <si>
    <t>100,00%
104.504,84</t>
  </si>
  <si>
    <t>50,00%
52.252,42</t>
  </si>
  <si>
    <t>100,00%
88.849,37</t>
  </si>
  <si>
    <t>50,00%
44.424,69</t>
  </si>
  <si>
    <t>100,00%
80.313,10</t>
  </si>
  <si>
    <t>50,00%
40.156,55</t>
  </si>
  <si>
    <t>100,00%
19.006,08</t>
  </si>
  <si>
    <t>50,00%
9.503,04</t>
  </si>
  <si>
    <t>100,00%
46.208,90</t>
  </si>
  <si>
    <t>100,00%
4.322,32</t>
  </si>
  <si>
    <t>100,00%
50.697,11</t>
  </si>
  <si>
    <t>50,00%
25.348,56</t>
  </si>
  <si>
    <t>100,00%
2.674,51</t>
  </si>
  <si>
    <t>100,00%
2.374,20</t>
  </si>
  <si>
    <t>Porcentagem</t>
  </si>
  <si>
    <t>12,96%</t>
  </si>
  <si>
    <t>17,72%</t>
  </si>
  <si>
    <t>14,54%</t>
  </si>
  <si>
    <t>14,15%</t>
  </si>
  <si>
    <t>21,24%</t>
  </si>
  <si>
    <t>19,4%</t>
  </si>
  <si>
    <t>Custo</t>
  </si>
  <si>
    <t>184.752,45</t>
  </si>
  <si>
    <t>252.610,41</t>
  </si>
  <si>
    <t>207.354,78</t>
  </si>
  <si>
    <t>201.751,16</t>
  </si>
  <si>
    <t>302.873,62</t>
  </si>
  <si>
    <t>276.592,01</t>
  </si>
  <si>
    <t>Porcentagem Acumulado</t>
  </si>
  <si>
    <t>30,67%</t>
  </si>
  <si>
    <t>45,21%</t>
  </si>
  <si>
    <t>59,36%</t>
  </si>
  <si>
    <t>80,6%</t>
  </si>
  <si>
    <t>100,0%</t>
  </si>
  <si>
    <t>Custo Acumulado</t>
  </si>
  <si>
    <t>184.752,44</t>
  </si>
  <si>
    <t>437.362,85</t>
  </si>
  <si>
    <t>644.717,63</t>
  </si>
  <si>
    <t>846.468,79</t>
  </si>
  <si>
    <t>1.149.342,41</t>
  </si>
  <si>
    <t>1.425.934,42</t>
  </si>
  <si>
    <t>COMPOSIÇÃO DE BDI</t>
  </si>
  <si>
    <t>Construção de Praças Urbanas, Rodovias, Ferrovias e recapeamento e pavimentação de vias urbanas</t>
  </si>
  <si>
    <t>SG</t>
  </si>
  <si>
    <t>R</t>
  </si>
  <si>
    <t>TIPO DE OBRA DO EMPREENDIMENTO</t>
  </si>
  <si>
    <t>DESONERAÇÃO</t>
  </si>
  <si>
    <t>DF</t>
  </si>
  <si>
    <t>L</t>
  </si>
  <si>
    <t>BDI PAD</t>
  </si>
  <si>
    <t>Conforme legislação tributária municipal, definir estimativa de percentual da base de cálculo para o ISS:</t>
  </si>
  <si>
    <t>Construção de Redes de Abastecimento de Água, Coleta de Esgoto</t>
  </si>
  <si>
    <t>AC</t>
  </si>
  <si>
    <t>Sobre a base de cálculo, definir a respectiva alíquota do ISS (entre 2% e 5%):</t>
  </si>
  <si>
    <t>Itens</t>
  </si>
  <si>
    <t>Siglas</t>
  </si>
  <si>
    <t>% Adotado</t>
  </si>
  <si>
    <t>Situação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</si>
  <si>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</si>
  <si>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</si>
  <si>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</si>
  <si>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</si>
  <si>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</si>
  <si>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</si>
  <si>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</si>
  <si>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</si>
  <si>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</si>
  <si>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</si>
  <si>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</si>
  <si>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</si>
  <si>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</si>
  <si>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</si>
  <si>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</si>
  <si>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pedir anexo</t>
  </si>
  <si>
    <t>Anexo: Relatório Técnico Circunstanciado justificando a adoção do percentual de cada parcela do BDI.</t>
  </si>
  <si>
    <t>anexo apresentado</t>
  </si>
  <si>
    <t>Os valores de BDI foram calculados com o emprego da fórmula:</t>
  </si>
  <si>
    <t xml:space="preserve"> - 1</t>
  </si>
  <si>
    <t>Fornecimento de Materiais e Equipamentos (aquisição indireta - em conjunto com licitação de obras)</t>
  </si>
  <si>
    <t>Observações:</t>
  </si>
  <si>
    <t>Local</t>
  </si>
  <si>
    <t>Data</t>
  </si>
  <si>
    <t>Estudos e Projetos, Planos e Gerenciamento e outros correlatos</t>
  </si>
  <si>
    <t>K1</t>
  </si>
  <si>
    <t>K2</t>
  </si>
  <si>
    <t>Responsável Técnico</t>
  </si>
  <si>
    <t>Responsável Tomador</t>
  </si>
  <si>
    <t>Nome:</t>
  </si>
  <si>
    <t>JOSÉ ALEXANDRE DE ARAÚJO</t>
  </si>
  <si>
    <t>K3</t>
  </si>
  <si>
    <t>Título:</t>
  </si>
  <si>
    <t>Cargo:</t>
  </si>
  <si>
    <t>PREFEITO MUNICIPAL</t>
  </si>
  <si>
    <t>Construção e Reforma de Edifícios</t>
  </si>
  <si>
    <t>Fornecimento de Materiais e Equipamentos (aquisição direta)</t>
  </si>
  <si>
    <t>NÃO</t>
  </si>
  <si>
    <t>CONSTRUÇÃO DE CENTRO DE DIAGNÓSTICO POR IMAGEM - CDI - SANTA LUZIA</t>
  </si>
  <si>
    <t xml:space="preserve"> CONSTRUÇÃO DE CENTRO DE DIAGNÓSTICO POR IMAGEM - CDI - SANTA LUZIA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</si>
</sst>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0"/>
    <numFmt numFmtId="165" formatCode="_(&quot;R$ &quot;* #,##0.00_);_(&quot;R$ &quot;* \(#,##0.00\);_(&quot;R$ &quot;* &quot;-&quot;??_);_(@_)"/>
    <numFmt numFmtId="166" formatCode="General;General;"/>
    <numFmt numFmtId="167" formatCode="[$-F800]dddd\,\ mmmm\ dd\,\ yyyy"/>
    <numFmt numFmtId="168" formatCode="dd\ &quot;de&quot;\ mmmm\ &quot;de&quot;\ yyyy"/>
  </numFmts>
  <fonts count="24" x14ac:knownFonts="1"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name val="Arial"/>
      <family val="1"/>
    </font>
    <font>
      <b/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u/>
      <sz val="15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2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.5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EFEFEF"/>
      </patternFill>
    </fill>
    <fill>
      <patternFill patternType="solid">
        <fgColor rgb="FFD6D6D6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FF5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9" fillId="0" borderId="0"/>
    <xf numFmtId="165" fontId="6" fillId="0" borderId="0" applyFont="0" applyFill="0" applyBorder="0" applyAlignment="0" applyProtection="0"/>
  </cellStyleXfs>
  <cellXfs count="119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center" vertical="top" wrapText="1"/>
    </xf>
    <xf numFmtId="4" fontId="5" fillId="4" borderId="1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center" vertical="top" wrapText="1"/>
    </xf>
    <xf numFmtId="4" fontId="5" fillId="5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center" vertical="top" wrapText="1"/>
    </xf>
    <xf numFmtId="164" fontId="4" fillId="6" borderId="1" xfId="0" applyNumberFormat="1" applyFont="1" applyFill="1" applyBorder="1" applyAlignment="1">
      <alignment horizontal="righ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right" vertical="top" wrapText="1"/>
    </xf>
    <xf numFmtId="0" fontId="4" fillId="7" borderId="1" xfId="0" applyFont="1" applyFill="1" applyBorder="1" applyAlignment="1">
      <alignment horizontal="center" vertical="top" wrapText="1"/>
    </xf>
    <xf numFmtId="164" fontId="4" fillId="7" borderId="1" xfId="0" applyNumberFormat="1" applyFont="1" applyFill="1" applyBorder="1" applyAlignment="1">
      <alignment horizontal="right" vertical="top" wrapText="1"/>
    </xf>
    <xf numFmtId="4" fontId="4" fillId="7" borderId="1" xfId="0" applyNumberFormat="1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right" vertical="top" wrapText="1"/>
    </xf>
    <xf numFmtId="0" fontId="6" fillId="0" borderId="0" xfId="1"/>
    <xf numFmtId="0" fontId="7" fillId="0" borderId="4" xfId="1" applyFont="1" applyBorder="1" applyAlignment="1">
      <alignment horizontal="center"/>
    </xf>
    <xf numFmtId="10" fontId="8" fillId="0" borderId="4" xfId="1" applyNumberFormat="1" applyFont="1" applyBorder="1" applyAlignment="1">
      <alignment horizontal="center"/>
    </xf>
    <xf numFmtId="0" fontId="10" fillId="0" borderId="0" xfId="1" applyFont="1"/>
    <xf numFmtId="0" fontId="7" fillId="0" borderId="0" xfId="1" applyFont="1"/>
    <xf numFmtId="0" fontId="7" fillId="0" borderId="4" xfId="1" applyFont="1" applyBorder="1" applyAlignment="1">
      <alignment horizontal="center" vertical="center" wrapText="1"/>
    </xf>
    <xf numFmtId="0" fontId="13" fillId="0" borderId="0" xfId="1" applyFont="1" applyAlignment="1">
      <alignment vertical="top" wrapText="1"/>
    </xf>
    <xf numFmtId="0" fontId="14" fillId="0" borderId="4" xfId="1" applyFont="1" applyBorder="1" applyAlignment="1">
      <alignment horizontal="center" vertical="center"/>
    </xf>
    <xf numFmtId="10" fontId="14" fillId="8" borderId="4" xfId="1" applyNumberFormat="1" applyFont="1" applyFill="1" applyBorder="1" applyAlignment="1" applyProtection="1">
      <alignment horizontal="center" vertical="center"/>
      <protection locked="0"/>
    </xf>
    <xf numFmtId="4" fontId="12" fillId="0" borderId="4" xfId="1" applyNumberFormat="1" applyFont="1" applyBorder="1" applyAlignment="1">
      <alignment horizontal="center" vertical="center"/>
    </xf>
    <xf numFmtId="10" fontId="14" fillId="0" borderId="4" xfId="1" applyNumberFormat="1" applyFont="1" applyBorder="1" applyAlignment="1">
      <alignment horizontal="center" vertical="center"/>
    </xf>
    <xf numFmtId="10" fontId="14" fillId="0" borderId="4" xfId="1" applyNumberFormat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4" fontId="12" fillId="0" borderId="4" xfId="1" applyNumberFormat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6" fillId="0" borderId="0" xfId="1" applyFont="1" applyAlignment="1">
      <alignment horizontal="center" vertical="center" wrapText="1"/>
    </xf>
    <xf numFmtId="10" fontId="16" fillId="0" borderId="0" xfId="1" applyNumberFormat="1" applyFont="1" applyAlignment="1">
      <alignment horizontal="center" vertical="center"/>
    </xf>
    <xf numFmtId="4" fontId="12" fillId="0" borderId="0" xfId="1" applyNumberFormat="1" applyFont="1" applyAlignment="1">
      <alignment horizontal="center" vertical="center" wrapText="1"/>
    </xf>
    <xf numFmtId="0" fontId="6" fillId="0" borderId="0" xfId="1" applyProtection="1">
      <protection locked="0"/>
    </xf>
    <xf numFmtId="0" fontId="18" fillId="0" borderId="4" xfId="1" applyFont="1" applyBorder="1" applyAlignment="1">
      <alignment horizontal="center" vertical="center"/>
    </xf>
    <xf numFmtId="0" fontId="6" fillId="0" borderId="0" xfId="1" applyAlignment="1">
      <alignment horizontal="center" vertical="top"/>
    </xf>
    <xf numFmtId="0" fontId="22" fillId="0" borderId="0" xfId="1" applyFont="1" applyAlignment="1">
      <alignment horizontal="center" vertical="top"/>
    </xf>
    <xf numFmtId="168" fontId="6" fillId="0" borderId="0" xfId="1" applyNumberFormat="1"/>
    <xf numFmtId="0" fontId="7" fillId="0" borderId="10" xfId="1" applyFont="1" applyBorder="1" applyAlignment="1">
      <alignment horizontal="left"/>
    </xf>
    <xf numFmtId="0" fontId="6" fillId="0" borderId="10" xfId="1" applyBorder="1"/>
    <xf numFmtId="0" fontId="14" fillId="0" borderId="0" xfId="1" applyFont="1"/>
    <xf numFmtId="0" fontId="7" fillId="0" borderId="0" xfId="2" applyFont="1" applyAlignment="1">
      <alignment horizontal="left" vertical="top"/>
    </xf>
    <xf numFmtId="0" fontId="14" fillId="0" borderId="0" xfId="1" applyFont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4" fontId="2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right" vertical="top" wrapText="1"/>
    </xf>
    <xf numFmtId="0" fontId="4" fillId="7" borderId="1" xfId="0" applyFont="1" applyFill="1" applyBorder="1" applyAlignment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wrapText="1"/>
    </xf>
    <xf numFmtId="0" fontId="9" fillId="0" borderId="0" xfId="3" applyNumberFormat="1" applyFont="1" applyFill="1" applyBorder="1" applyAlignment="1" applyProtection="1">
      <alignment horizontal="center" wrapText="1"/>
    </xf>
    <xf numFmtId="0" fontId="7" fillId="0" borderId="0" xfId="2" applyFont="1" applyAlignment="1">
      <alignment horizontal="left" vertical="top"/>
    </xf>
    <xf numFmtId="0" fontId="6" fillId="0" borderId="0" xfId="1" applyAlignment="1">
      <alignment horizontal="left" vertical="top" wrapText="1"/>
    </xf>
    <xf numFmtId="49" fontId="6" fillId="0" borderId="0" xfId="1" applyNumberFormat="1" applyAlignment="1">
      <alignment horizontal="left" vertical="top" wrapText="1"/>
    </xf>
    <xf numFmtId="0" fontId="7" fillId="0" borderId="5" xfId="2" applyFont="1" applyBorder="1" applyAlignment="1">
      <alignment horizontal="left" vertical="top"/>
    </xf>
    <xf numFmtId="0" fontId="7" fillId="0" borderId="6" xfId="2" applyFont="1" applyBorder="1" applyAlignment="1">
      <alignment horizontal="left" vertical="top"/>
    </xf>
    <xf numFmtId="165" fontId="9" fillId="8" borderId="7" xfId="3" applyFont="1" applyFill="1" applyBorder="1" applyAlignment="1" applyProtection="1">
      <alignment horizontal="left"/>
      <protection locked="0"/>
    </xf>
    <xf numFmtId="165" fontId="9" fillId="8" borderId="8" xfId="3" applyFont="1" applyFill="1" applyBorder="1" applyAlignment="1" applyProtection="1">
      <alignment horizontal="left"/>
      <protection locked="0"/>
    </xf>
    <xf numFmtId="165" fontId="9" fillId="8" borderId="9" xfId="3" applyFont="1" applyFill="1" applyBorder="1" applyAlignment="1" applyProtection="1">
      <alignment horizontal="left"/>
      <protection locked="0"/>
    </xf>
    <xf numFmtId="0" fontId="6" fillId="0" borderId="7" xfId="1" applyBorder="1" applyAlignment="1">
      <alignment horizontal="center" vertical="top" wrapText="1"/>
    </xf>
    <xf numFmtId="0" fontId="6" fillId="0" borderId="9" xfId="1" applyBorder="1" applyAlignment="1">
      <alignment horizontal="center" vertical="top" wrapText="1"/>
    </xf>
    <xf numFmtId="0" fontId="9" fillId="0" borderId="4" xfId="1" applyFont="1" applyBorder="1" applyAlignment="1">
      <alignment horizontal="left" wrapText="1"/>
    </xf>
    <xf numFmtId="10" fontId="9" fillId="8" borderId="4" xfId="1" applyNumberFormat="1" applyFont="1" applyFill="1" applyBorder="1" applyAlignment="1" applyProtection="1">
      <alignment horizontal="center"/>
      <protection locked="0"/>
    </xf>
    <xf numFmtId="0" fontId="9" fillId="0" borderId="4" xfId="1" applyFont="1" applyBorder="1" applyAlignment="1">
      <alignment horizontal="left"/>
    </xf>
    <xf numFmtId="0" fontId="12" fillId="0" borderId="4" xfId="1" applyFont="1" applyBorder="1" applyAlignment="1">
      <alignment horizontal="center" vertical="center"/>
    </xf>
    <xf numFmtId="4" fontId="12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13" fillId="0" borderId="0" xfId="1" applyFont="1" applyAlignment="1">
      <alignment horizontal="center" vertical="top" wrapText="1"/>
    </xf>
    <xf numFmtId="0" fontId="6" fillId="0" borderId="4" xfId="1" applyBorder="1" applyAlignment="1">
      <alignment horizontal="left" vertical="center" wrapText="1"/>
    </xf>
    <xf numFmtId="0" fontId="6" fillId="0" borderId="4" xfId="1" applyBorder="1" applyAlignment="1">
      <alignment horizontal="left" vertical="center"/>
    </xf>
    <xf numFmtId="0" fontId="23" fillId="0" borderId="4" xfId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 wrapText="1"/>
    </xf>
    <xf numFmtId="2" fontId="17" fillId="0" borderId="10" xfId="1" applyNumberFormat="1" applyFont="1" applyBorder="1" applyAlignment="1">
      <alignment horizontal="center" vertical="center"/>
    </xf>
    <xf numFmtId="0" fontId="19" fillId="0" borderId="0" xfId="1" applyFont="1" applyAlignment="1">
      <alignment horizontal="left" vertical="center" indent="1"/>
    </xf>
    <xf numFmtId="0" fontId="6" fillId="0" borderId="0" xfId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top"/>
    </xf>
    <xf numFmtId="49" fontId="6" fillId="8" borderId="11" xfId="1" applyNumberFormat="1" applyFill="1" applyBorder="1" applyAlignment="1" applyProtection="1">
      <alignment horizontal="left" vertical="top" wrapText="1"/>
      <protection locked="0"/>
    </xf>
    <xf numFmtId="49" fontId="6" fillId="8" borderId="12" xfId="1" applyNumberFormat="1" applyFill="1" applyBorder="1" applyAlignment="1" applyProtection="1">
      <alignment horizontal="left" vertical="top" wrapText="1"/>
      <protection locked="0"/>
    </xf>
    <xf numFmtId="49" fontId="6" fillId="8" borderId="13" xfId="1" applyNumberFormat="1" applyFill="1" applyBorder="1" applyAlignment="1" applyProtection="1">
      <alignment horizontal="left" vertical="top" wrapText="1"/>
      <protection locked="0"/>
    </xf>
    <xf numFmtId="166" fontId="6" fillId="0" borderId="8" xfId="1" applyNumberFormat="1" applyBorder="1" applyAlignment="1">
      <alignment horizontal="left"/>
    </xf>
    <xf numFmtId="167" fontId="6" fillId="0" borderId="8" xfId="1" applyNumberFormat="1" applyBorder="1" applyAlignment="1">
      <alignment horizontal="left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166" fontId="6" fillId="0" borderId="0" xfId="1" applyNumberFormat="1" applyAlignment="1">
      <alignment horizontal="left"/>
    </xf>
    <xf numFmtId="0" fontId="6" fillId="0" borderId="10" xfId="1" applyBorder="1" applyAlignment="1">
      <alignment horizontal="center" vertical="center"/>
    </xf>
    <xf numFmtId="49" fontId="6" fillId="0" borderId="0" xfId="1" applyNumberFormat="1" applyAlignment="1" applyProtection="1">
      <alignment horizontal="left"/>
      <protection locked="0"/>
    </xf>
  </cellXfs>
  <cellStyles count="4">
    <cellStyle name="Moeda_Composicao BDI v2.1" xfId="3" xr:uid="{00000000-0005-0000-0000-000000000000}"/>
    <cellStyle name="Normal" xfId="0" builtinId="0"/>
    <cellStyle name="Normal 2" xfId="1" xr:uid="{00000000-0005-0000-0000-000002000000}"/>
    <cellStyle name="Normal_FICHA DE VERIFICAÇÃO PRELIMINAR - Plano R" xfId="2" xr:uid="{00000000-0005-0000-0000-000003000000}"/>
  </cellStyles>
  <dxfs count="9">
    <dxf>
      <fill>
        <patternFill>
          <bgColor rgb="FFFFFF9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FF9E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66676</xdr:rowOff>
    </xdr:from>
    <xdr:to>
      <xdr:col>2</xdr:col>
      <xdr:colOff>460597</xdr:colOff>
      <xdr:row>2</xdr:row>
      <xdr:rowOff>62152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10D7DE-B887-4427-9863-899DF4080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6"/>
          <a:ext cx="1917922" cy="833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323850</xdr:rowOff>
    </xdr:from>
    <xdr:to>
      <xdr:col>2</xdr:col>
      <xdr:colOff>698722</xdr:colOff>
      <xdr:row>1</xdr:row>
      <xdr:rowOff>776526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EE9DF5-BD65-4F20-B4B0-3701C3291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23850"/>
          <a:ext cx="1917922" cy="833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2381250</xdr:colOff>
      <xdr:row>1</xdr:row>
      <xdr:rowOff>85725</xdr:rowOff>
    </xdr:from>
    <xdr:to>
      <xdr:col>4</xdr:col>
      <xdr:colOff>4299172</xdr:colOff>
      <xdr:row>1</xdr:row>
      <xdr:rowOff>919401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74FE26-A9EF-4820-BF47-F605460A7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276225"/>
          <a:ext cx="1917922" cy="833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400050</xdr:rowOff>
    </xdr:from>
    <xdr:to>
      <xdr:col>2</xdr:col>
      <xdr:colOff>451072</xdr:colOff>
      <xdr:row>3</xdr:row>
      <xdr:rowOff>33576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22A567-1FE0-4E9B-BA30-324D1E53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90550"/>
          <a:ext cx="1917922" cy="833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1</xdr:row>
      <xdr:rowOff>117475</xdr:rowOff>
    </xdr:from>
    <xdr:to>
      <xdr:col>1</xdr:col>
      <xdr:colOff>492347</xdr:colOff>
      <xdr:row>1</xdr:row>
      <xdr:rowOff>951151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3C946-98C7-4CC7-A603-595B867D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" y="295275"/>
          <a:ext cx="1968722" cy="833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0</xdr:rowOff>
    </xdr:from>
    <xdr:to>
      <xdr:col>8</xdr:col>
      <xdr:colOff>28575</xdr:colOff>
      <xdr:row>2</xdr:row>
      <xdr:rowOff>560</xdr:rowOff>
    </xdr:to>
    <xdr:pic>
      <xdr:nvPicPr>
        <xdr:cNvPr id="2" name="Object 476">
          <a:extLst>
            <a:ext uri="{FF2B5EF4-FFF2-40B4-BE49-F238E27FC236}">
              <a16:creationId xmlns:a16="http://schemas.microsoft.com/office/drawing/2014/main" id="{AAB4A014-3CD3-4278-83B8-ECB9918A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0" cy="362510"/>
        </a:xfrm>
        <a:prstGeom prst="rect">
          <a:avLst/>
        </a:prstGeom>
        <a:noFill/>
      </xdr:spPr>
    </xdr:pic>
    <xdr:clientData/>
  </xdr:twoCellAnchor>
  <xdr:twoCellAnchor>
    <xdr:from>
      <xdr:col>8</xdr:col>
      <xdr:colOff>78442</xdr:colOff>
      <xdr:row>0</xdr:row>
      <xdr:rowOff>78441</xdr:rowOff>
    </xdr:from>
    <xdr:to>
      <xdr:col>10</xdr:col>
      <xdr:colOff>587189</xdr:colOff>
      <xdr:row>5</xdr:row>
      <xdr:rowOff>49002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95BB934-DF7E-4DCC-B39F-6AC6C6A80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78441"/>
          <a:ext cx="1937497" cy="856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QUE%20DE%20EVENTOS%20-%20NOVOS\Documentos\BDI%20e%20planilha%20or&#231;ament&#225;ria%20(MO27476008)1%20PRA&#199;A%20DRENAGEM%20SANTA%20LUZIA-P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8">
          <cell r="C38" t="str">
            <v>Sim</v>
          </cell>
        </row>
        <row r="56">
          <cell r="A56" t="str">
            <v>CREA/CAU:</v>
          </cell>
        </row>
        <row r="57">
          <cell r="A57" t="str">
            <v>ART/RRT:</v>
          </cell>
          <cell r="B57" t="str">
            <v>PB</v>
          </cell>
        </row>
      </sheetData>
      <sheetData sheetId="1"/>
      <sheetData sheetId="2">
        <row r="94">
          <cell r="K94">
            <v>0</v>
          </cell>
        </row>
        <row r="97">
          <cell r="K97">
            <v>45189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zoomScale="60" zoomScaleNormal="100" workbookViewId="0">
      <selection activeCell="J35" sqref="J35"/>
    </sheetView>
  </sheetViews>
  <sheetFormatPr defaultRowHeight="14.4" x14ac:dyDescent="0.3"/>
  <cols>
    <col min="1" max="1" width="11.44140625" bestFit="1" customWidth="1"/>
    <col min="2" max="2" width="11.21875" customWidth="1"/>
    <col min="3" max="3" width="11.88671875" customWidth="1"/>
    <col min="4" max="4" width="68.5546875" bestFit="1" customWidth="1"/>
    <col min="5" max="5" width="34.33203125" bestFit="1" customWidth="1"/>
    <col min="6" max="6" width="5.6640625" bestFit="1" customWidth="1"/>
    <col min="7" max="7" width="11.44140625" bestFit="1" customWidth="1"/>
    <col min="8" max="8" width="4" customWidth="1"/>
    <col min="9" max="9" width="11.44140625" hidden="1" customWidth="1"/>
    <col min="10" max="10" width="11.44140625" bestFit="1" customWidth="1"/>
  </cols>
  <sheetData>
    <row r="1" spans="1:10" x14ac:dyDescent="0.3">
      <c r="A1" s="1"/>
      <c r="B1" s="1"/>
      <c r="C1" s="1"/>
      <c r="D1" s="1" t="s">
        <v>0</v>
      </c>
      <c r="E1" s="1" t="s">
        <v>1</v>
      </c>
      <c r="F1" s="66" t="s">
        <v>2</v>
      </c>
      <c r="G1" s="66"/>
      <c r="H1" s="66"/>
      <c r="I1" s="66" t="s">
        <v>3</v>
      </c>
      <c r="J1" s="66"/>
    </row>
    <row r="2" spans="1:10" ht="52.8" x14ac:dyDescent="0.3">
      <c r="A2" s="2"/>
      <c r="B2" s="2"/>
      <c r="C2" s="2"/>
      <c r="D2" s="2" t="s">
        <v>1224</v>
      </c>
      <c r="E2" s="2" t="s">
        <v>4</v>
      </c>
      <c r="F2" s="67" t="s">
        <v>5</v>
      </c>
      <c r="G2" s="67"/>
      <c r="H2" s="67"/>
      <c r="I2" s="67" t="s">
        <v>6</v>
      </c>
      <c r="J2" s="67"/>
    </row>
    <row r="3" spans="1:10" x14ac:dyDescent="0.3">
      <c r="A3" s="68" t="s">
        <v>7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x14ac:dyDescent="0.3">
      <c r="A4" s="65" t="s">
        <v>8</v>
      </c>
      <c r="B4" s="65"/>
      <c r="C4" s="65"/>
      <c r="D4" s="65" t="s">
        <v>9</v>
      </c>
      <c r="E4" s="65"/>
      <c r="F4" s="65"/>
      <c r="G4" s="65"/>
      <c r="H4" s="65"/>
      <c r="I4" s="65"/>
      <c r="J4" s="3" t="s">
        <v>10</v>
      </c>
    </row>
    <row r="5" spans="1:10" x14ac:dyDescent="0.3">
      <c r="A5" s="70" t="s">
        <v>11</v>
      </c>
      <c r="B5" s="70"/>
      <c r="C5" s="70"/>
      <c r="D5" s="70" t="s">
        <v>12</v>
      </c>
      <c r="E5" s="70"/>
      <c r="F5" s="70"/>
      <c r="G5" s="70"/>
      <c r="H5" s="70"/>
      <c r="I5" s="70"/>
      <c r="J5" s="4">
        <v>8114.82</v>
      </c>
    </row>
    <row r="6" spans="1:10" x14ac:dyDescent="0.3">
      <c r="A6" s="70" t="s">
        <v>13</v>
      </c>
      <c r="B6" s="70"/>
      <c r="C6" s="70"/>
      <c r="D6" s="70" t="s">
        <v>14</v>
      </c>
      <c r="E6" s="70"/>
      <c r="F6" s="70"/>
      <c r="G6" s="70"/>
      <c r="H6" s="70"/>
      <c r="I6" s="70"/>
      <c r="J6" s="4">
        <v>155873.82999999999</v>
      </c>
    </row>
    <row r="7" spans="1:10" x14ac:dyDescent="0.3">
      <c r="A7" s="70" t="s">
        <v>15</v>
      </c>
      <c r="B7" s="70"/>
      <c r="C7" s="70"/>
      <c r="D7" s="70" t="s">
        <v>16</v>
      </c>
      <c r="E7" s="70"/>
      <c r="F7" s="70"/>
      <c r="G7" s="70"/>
      <c r="H7" s="70"/>
      <c r="I7" s="70"/>
      <c r="J7" s="4">
        <v>300884.53000000003</v>
      </c>
    </row>
    <row r="8" spans="1:10" x14ac:dyDescent="0.3">
      <c r="A8" s="70" t="s">
        <v>17</v>
      </c>
      <c r="B8" s="70"/>
      <c r="C8" s="70"/>
      <c r="D8" s="70" t="s">
        <v>18</v>
      </c>
      <c r="E8" s="70"/>
      <c r="F8" s="70"/>
      <c r="G8" s="70"/>
      <c r="H8" s="70"/>
      <c r="I8" s="70"/>
      <c r="J8" s="4">
        <v>69497.09</v>
      </c>
    </row>
    <row r="9" spans="1:10" x14ac:dyDescent="0.3">
      <c r="A9" s="70" t="s">
        <v>19</v>
      </c>
      <c r="B9" s="70"/>
      <c r="C9" s="70"/>
      <c r="D9" s="70" t="s">
        <v>20</v>
      </c>
      <c r="E9" s="70"/>
      <c r="F9" s="70"/>
      <c r="G9" s="70"/>
      <c r="H9" s="70"/>
      <c r="I9" s="70"/>
      <c r="J9" s="4">
        <v>257622.78</v>
      </c>
    </row>
    <row r="10" spans="1:10" x14ac:dyDescent="0.3">
      <c r="A10" s="70" t="s">
        <v>21</v>
      </c>
      <c r="B10" s="70"/>
      <c r="C10" s="70"/>
      <c r="D10" s="70" t="s">
        <v>22</v>
      </c>
      <c r="E10" s="70"/>
      <c r="F10" s="70"/>
      <c r="G10" s="70"/>
      <c r="H10" s="70"/>
      <c r="I10" s="70"/>
      <c r="J10" s="4">
        <v>71305.279999999999</v>
      </c>
    </row>
    <row r="11" spans="1:10" x14ac:dyDescent="0.3">
      <c r="A11" s="70" t="s">
        <v>23</v>
      </c>
      <c r="B11" s="70"/>
      <c r="C11" s="70"/>
      <c r="D11" s="70" t="s">
        <v>24</v>
      </c>
      <c r="E11" s="70"/>
      <c r="F11" s="70"/>
      <c r="G11" s="70"/>
      <c r="H11" s="70"/>
      <c r="I11" s="70"/>
      <c r="J11" s="4">
        <v>2832.22</v>
      </c>
    </row>
    <row r="12" spans="1:10" x14ac:dyDescent="0.3">
      <c r="A12" s="70" t="s">
        <v>25</v>
      </c>
      <c r="B12" s="70"/>
      <c r="C12" s="70"/>
      <c r="D12" s="70" t="s">
        <v>26</v>
      </c>
      <c r="E12" s="70"/>
      <c r="F12" s="70"/>
      <c r="G12" s="70"/>
      <c r="H12" s="70"/>
      <c r="I12" s="70"/>
      <c r="J12" s="4">
        <v>23580.74</v>
      </c>
    </row>
    <row r="13" spans="1:10" x14ac:dyDescent="0.3">
      <c r="A13" s="70" t="s">
        <v>27</v>
      </c>
      <c r="B13" s="70"/>
      <c r="C13" s="70"/>
      <c r="D13" s="70" t="s">
        <v>28</v>
      </c>
      <c r="E13" s="70"/>
      <c r="F13" s="70"/>
      <c r="G13" s="70"/>
      <c r="H13" s="70"/>
      <c r="I13" s="70"/>
      <c r="J13" s="4">
        <v>137272.70000000001</v>
      </c>
    </row>
    <row r="14" spans="1:10" x14ac:dyDescent="0.3">
      <c r="A14" s="70" t="s">
        <v>29</v>
      </c>
      <c r="B14" s="70"/>
      <c r="C14" s="70"/>
      <c r="D14" s="70" t="s">
        <v>30</v>
      </c>
      <c r="E14" s="70"/>
      <c r="F14" s="70"/>
      <c r="G14" s="70"/>
      <c r="H14" s="70"/>
      <c r="I14" s="70"/>
      <c r="J14" s="4">
        <v>104504.84</v>
      </c>
    </row>
    <row r="15" spans="1:10" x14ac:dyDescent="0.3">
      <c r="A15" s="70" t="s">
        <v>31</v>
      </c>
      <c r="B15" s="70"/>
      <c r="C15" s="70"/>
      <c r="D15" s="70" t="s">
        <v>32</v>
      </c>
      <c r="E15" s="70"/>
      <c r="F15" s="70"/>
      <c r="G15" s="70"/>
      <c r="H15" s="70"/>
      <c r="I15" s="70"/>
      <c r="J15" s="4">
        <v>88849.37</v>
      </c>
    </row>
    <row r="16" spans="1:10" x14ac:dyDescent="0.3">
      <c r="A16" s="70" t="s">
        <v>33</v>
      </c>
      <c r="B16" s="70"/>
      <c r="C16" s="70"/>
      <c r="D16" s="70" t="s">
        <v>34</v>
      </c>
      <c r="E16" s="70"/>
      <c r="F16" s="70"/>
      <c r="G16" s="70"/>
      <c r="H16" s="70"/>
      <c r="I16" s="70"/>
      <c r="J16" s="4">
        <v>80313.100000000006</v>
      </c>
    </row>
    <row r="17" spans="1:10" x14ac:dyDescent="0.3">
      <c r="A17" s="70" t="s">
        <v>35</v>
      </c>
      <c r="B17" s="70"/>
      <c r="C17" s="70"/>
      <c r="D17" s="70" t="s">
        <v>36</v>
      </c>
      <c r="E17" s="70"/>
      <c r="F17" s="70"/>
      <c r="G17" s="70"/>
      <c r="H17" s="70"/>
      <c r="I17" s="70"/>
      <c r="J17" s="4">
        <v>19006.080000000002</v>
      </c>
    </row>
    <row r="18" spans="1:10" x14ac:dyDescent="0.3">
      <c r="A18" s="70" t="s">
        <v>37</v>
      </c>
      <c r="B18" s="70"/>
      <c r="C18" s="70"/>
      <c r="D18" s="70" t="s">
        <v>38</v>
      </c>
      <c r="E18" s="70"/>
      <c r="F18" s="70"/>
      <c r="G18" s="70"/>
      <c r="H18" s="70"/>
      <c r="I18" s="70"/>
      <c r="J18" s="4">
        <v>46208.9</v>
      </c>
    </row>
    <row r="19" spans="1:10" x14ac:dyDescent="0.3">
      <c r="A19" s="70" t="s">
        <v>39</v>
      </c>
      <c r="B19" s="70"/>
      <c r="C19" s="70"/>
      <c r="D19" s="70" t="s">
        <v>40</v>
      </c>
      <c r="E19" s="70"/>
      <c r="F19" s="70"/>
      <c r="G19" s="70"/>
      <c r="H19" s="70"/>
      <c r="I19" s="70"/>
      <c r="J19" s="4">
        <v>4322.32</v>
      </c>
    </row>
    <row r="20" spans="1:10" x14ac:dyDescent="0.3">
      <c r="A20" s="70" t="s">
        <v>41</v>
      </c>
      <c r="B20" s="70"/>
      <c r="C20" s="70"/>
      <c r="D20" s="70" t="s">
        <v>42</v>
      </c>
      <c r="E20" s="70"/>
      <c r="F20" s="70"/>
      <c r="G20" s="70"/>
      <c r="H20" s="70"/>
      <c r="I20" s="70"/>
      <c r="J20" s="4">
        <v>50697.11</v>
      </c>
    </row>
    <row r="21" spans="1:10" x14ac:dyDescent="0.3">
      <c r="A21" s="70" t="s">
        <v>43</v>
      </c>
      <c r="B21" s="70"/>
      <c r="C21" s="70"/>
      <c r="D21" s="70" t="s">
        <v>44</v>
      </c>
      <c r="E21" s="70"/>
      <c r="F21" s="70"/>
      <c r="G21" s="70"/>
      <c r="H21" s="70"/>
      <c r="I21" s="70"/>
      <c r="J21" s="4">
        <v>2674.51</v>
      </c>
    </row>
    <row r="22" spans="1:10" x14ac:dyDescent="0.3">
      <c r="A22" s="70" t="s">
        <v>45</v>
      </c>
      <c r="B22" s="70"/>
      <c r="C22" s="70"/>
      <c r="D22" s="70" t="s">
        <v>46</v>
      </c>
      <c r="E22" s="70"/>
      <c r="F22" s="70"/>
      <c r="G22" s="70"/>
      <c r="H22" s="70"/>
      <c r="I22" s="70"/>
      <c r="J22" s="4">
        <v>2374.1999999999998</v>
      </c>
    </row>
    <row r="23" spans="1:10" x14ac:dyDescent="0.3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3">
      <c r="A24" s="71"/>
      <c r="B24" s="71"/>
      <c r="C24" s="71"/>
      <c r="D24" s="6"/>
      <c r="E24" s="7"/>
      <c r="F24" s="67" t="s">
        <v>47</v>
      </c>
      <c r="G24" s="71"/>
      <c r="H24" s="72">
        <v>1184941.8600000001</v>
      </c>
      <c r="I24" s="71"/>
      <c r="J24" s="71"/>
    </row>
    <row r="25" spans="1:10" x14ac:dyDescent="0.3">
      <c r="A25" s="71"/>
      <c r="B25" s="71"/>
      <c r="C25" s="71"/>
      <c r="D25" s="6"/>
      <c r="E25" s="7"/>
      <c r="F25" s="67" t="s">
        <v>48</v>
      </c>
      <c r="G25" s="71"/>
      <c r="H25" s="72">
        <v>240992.56</v>
      </c>
      <c r="I25" s="71"/>
      <c r="J25" s="71"/>
    </row>
    <row r="26" spans="1:10" x14ac:dyDescent="0.3">
      <c r="A26" s="71"/>
      <c r="B26" s="71"/>
      <c r="C26" s="71"/>
      <c r="D26" s="6"/>
      <c r="E26" s="7"/>
      <c r="F26" s="67" t="s">
        <v>49</v>
      </c>
      <c r="G26" s="71"/>
      <c r="H26" s="72">
        <v>1425934.42</v>
      </c>
      <c r="I26" s="71"/>
      <c r="J26" s="71"/>
    </row>
    <row r="27" spans="1:10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3">
      <c r="A28" s="73" t="s">
        <v>50</v>
      </c>
      <c r="B28" s="69"/>
      <c r="C28" s="69"/>
      <c r="D28" s="69"/>
      <c r="E28" s="69"/>
      <c r="F28" s="69"/>
      <c r="G28" s="69"/>
      <c r="H28" s="69"/>
      <c r="I28" s="69"/>
      <c r="J28" s="69"/>
    </row>
  </sheetData>
  <mergeCells count="53">
    <mergeCell ref="A26:C26"/>
    <mergeCell ref="F26:G26"/>
    <mergeCell ref="H26:J26"/>
    <mergeCell ref="A28:J28"/>
    <mergeCell ref="A24:C24"/>
    <mergeCell ref="F24:G24"/>
    <mergeCell ref="H24:J24"/>
    <mergeCell ref="A25:C25"/>
    <mergeCell ref="F25:G25"/>
    <mergeCell ref="H25:J25"/>
    <mergeCell ref="A20:C20"/>
    <mergeCell ref="D20:I20"/>
    <mergeCell ref="A21:C21"/>
    <mergeCell ref="D21:I21"/>
    <mergeCell ref="A22:C22"/>
    <mergeCell ref="D22:I22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C11"/>
    <mergeCell ref="D11:I11"/>
    <mergeCell ref="A12:C12"/>
    <mergeCell ref="D12:I12"/>
    <mergeCell ref="A13:C13"/>
    <mergeCell ref="D13:I13"/>
    <mergeCell ref="A8:C8"/>
    <mergeCell ref="D8:I8"/>
    <mergeCell ref="A9:C9"/>
    <mergeCell ref="D9:I9"/>
    <mergeCell ref="A10:C10"/>
    <mergeCell ref="D10:I10"/>
    <mergeCell ref="A5:C5"/>
    <mergeCell ref="D5:I5"/>
    <mergeCell ref="A6:C6"/>
    <mergeCell ref="D6:I6"/>
    <mergeCell ref="A7:C7"/>
    <mergeCell ref="D7:I7"/>
    <mergeCell ref="A4:C4"/>
    <mergeCell ref="D4:I4"/>
    <mergeCell ref="F1:H1"/>
    <mergeCell ref="I1:J1"/>
    <mergeCell ref="F2:H2"/>
    <mergeCell ref="I2:J2"/>
    <mergeCell ref="A3:J3"/>
  </mergeCells>
  <pageMargins left="0.511811024" right="0.511811024" top="0.78740157499999996" bottom="0.78740157499999996" header="0.31496062000000002" footer="0.31496062000000002"/>
  <pageSetup paperSize="9" scale="55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3"/>
  <sheetViews>
    <sheetView tabSelected="1" view="pageBreakPreview" zoomScale="60" zoomScaleNormal="100" workbookViewId="0">
      <selection activeCell="J35" sqref="J35"/>
    </sheetView>
  </sheetViews>
  <sheetFormatPr defaultRowHeight="14.4" x14ac:dyDescent="0.3"/>
  <cols>
    <col min="1" max="1" width="11.44140625" bestFit="1" customWidth="1"/>
    <col min="2" max="2" width="11.21875" customWidth="1"/>
    <col min="3" max="3" width="11.88671875" customWidth="1"/>
    <col min="4" max="4" width="68.5546875" bestFit="1" customWidth="1"/>
    <col min="6" max="10" width="14.88671875" bestFit="1" customWidth="1"/>
  </cols>
  <sheetData>
    <row r="1" spans="1:9" ht="27.6" x14ac:dyDescent="0.3">
      <c r="A1" s="1"/>
      <c r="B1" s="1"/>
      <c r="C1" s="1"/>
      <c r="D1" s="1" t="s">
        <v>0</v>
      </c>
      <c r="E1" s="66" t="s">
        <v>1</v>
      </c>
      <c r="F1" s="66"/>
      <c r="G1" s="66" t="s">
        <v>2</v>
      </c>
      <c r="H1" s="66"/>
      <c r="I1" s="1" t="s">
        <v>3</v>
      </c>
    </row>
    <row r="2" spans="1:9" ht="80.099999999999994" customHeight="1" x14ac:dyDescent="0.3">
      <c r="A2" s="2"/>
      <c r="B2" s="2"/>
      <c r="C2" s="2"/>
      <c r="D2" s="2" t="s">
        <v>1225</v>
      </c>
      <c r="E2" s="67" t="s">
        <v>4</v>
      </c>
      <c r="F2" s="67"/>
      <c r="G2" s="67" t="s">
        <v>5</v>
      </c>
      <c r="H2" s="67"/>
      <c r="I2" s="2" t="s">
        <v>6</v>
      </c>
    </row>
    <row r="3" spans="1:9" x14ac:dyDescent="0.3">
      <c r="A3" s="68" t="s">
        <v>51</v>
      </c>
      <c r="B3" s="69"/>
      <c r="C3" s="69"/>
      <c r="D3" s="69"/>
      <c r="E3" s="69"/>
      <c r="F3" s="69"/>
      <c r="G3" s="69"/>
      <c r="H3" s="69"/>
      <c r="I3" s="69"/>
    </row>
    <row r="4" spans="1:9" ht="30" customHeight="1" x14ac:dyDescent="0.3">
      <c r="A4" s="9" t="s">
        <v>8</v>
      </c>
      <c r="B4" s="3" t="s">
        <v>52</v>
      </c>
      <c r="C4" s="9" t="s">
        <v>53</v>
      </c>
      <c r="D4" s="9" t="s">
        <v>9</v>
      </c>
      <c r="E4" s="10" t="s">
        <v>54</v>
      </c>
      <c r="F4" s="3" t="s">
        <v>55</v>
      </c>
      <c r="G4" s="3" t="s">
        <v>56</v>
      </c>
      <c r="H4" s="3" t="s">
        <v>57</v>
      </c>
      <c r="I4" s="3" t="s">
        <v>10</v>
      </c>
    </row>
    <row r="5" spans="1:9" ht="24" customHeight="1" x14ac:dyDescent="0.3">
      <c r="A5" s="11" t="s">
        <v>11</v>
      </c>
      <c r="B5" s="11"/>
      <c r="C5" s="11"/>
      <c r="D5" s="11" t="s">
        <v>12</v>
      </c>
      <c r="E5" s="11"/>
      <c r="F5" s="12"/>
      <c r="G5" s="11"/>
      <c r="H5" s="11"/>
      <c r="I5" s="4">
        <v>8114.82</v>
      </c>
    </row>
    <row r="6" spans="1:9" ht="24" customHeight="1" x14ac:dyDescent="0.3">
      <c r="A6" s="13" t="s">
        <v>58</v>
      </c>
      <c r="B6" s="14" t="s">
        <v>59</v>
      </c>
      <c r="C6" s="13" t="s">
        <v>60</v>
      </c>
      <c r="D6" s="13" t="s">
        <v>61</v>
      </c>
      <c r="E6" s="15" t="s">
        <v>62</v>
      </c>
      <c r="F6" s="14">
        <v>4.5</v>
      </c>
      <c r="G6" s="16">
        <v>264.14999999999998</v>
      </c>
      <c r="H6" s="16">
        <v>317.88</v>
      </c>
      <c r="I6" s="16">
        <v>1430.46</v>
      </c>
    </row>
    <row r="7" spans="1:9" ht="39" customHeight="1" x14ac:dyDescent="0.3">
      <c r="A7" s="13" t="s">
        <v>63</v>
      </c>
      <c r="B7" s="14" t="s">
        <v>64</v>
      </c>
      <c r="C7" s="13" t="s">
        <v>65</v>
      </c>
      <c r="D7" s="13" t="s">
        <v>66</v>
      </c>
      <c r="E7" s="15" t="s">
        <v>67</v>
      </c>
      <c r="F7" s="14">
        <v>106</v>
      </c>
      <c r="G7" s="16">
        <v>52.4</v>
      </c>
      <c r="H7" s="16">
        <v>63.06</v>
      </c>
      <c r="I7" s="16">
        <v>6684.36</v>
      </c>
    </row>
    <row r="8" spans="1:9" ht="24" customHeight="1" x14ac:dyDescent="0.3">
      <c r="A8" s="11" t="s">
        <v>13</v>
      </c>
      <c r="B8" s="11"/>
      <c r="C8" s="11"/>
      <c r="D8" s="11" t="s">
        <v>14</v>
      </c>
      <c r="E8" s="11"/>
      <c r="F8" s="12"/>
      <c r="G8" s="11"/>
      <c r="H8" s="11"/>
      <c r="I8" s="4">
        <v>155873.82999999999</v>
      </c>
    </row>
    <row r="9" spans="1:9" ht="24" customHeight="1" x14ac:dyDescent="0.3">
      <c r="A9" s="11" t="s">
        <v>68</v>
      </c>
      <c r="B9" s="11"/>
      <c r="C9" s="11"/>
      <c r="D9" s="11" t="s">
        <v>69</v>
      </c>
      <c r="E9" s="11"/>
      <c r="F9" s="12"/>
      <c r="G9" s="11"/>
      <c r="H9" s="11"/>
      <c r="I9" s="4">
        <v>63516.84</v>
      </c>
    </row>
    <row r="10" spans="1:9" ht="26.1" customHeight="1" x14ac:dyDescent="0.3">
      <c r="A10" s="13" t="s">
        <v>70</v>
      </c>
      <c r="B10" s="14" t="s">
        <v>71</v>
      </c>
      <c r="C10" s="13" t="s">
        <v>65</v>
      </c>
      <c r="D10" s="13" t="s">
        <v>72</v>
      </c>
      <c r="E10" s="15" t="s">
        <v>73</v>
      </c>
      <c r="F10" s="14">
        <v>39</v>
      </c>
      <c r="G10" s="16">
        <v>72.19</v>
      </c>
      <c r="H10" s="16">
        <v>86.87</v>
      </c>
      <c r="I10" s="16">
        <v>3387.93</v>
      </c>
    </row>
    <row r="11" spans="1:9" ht="39" customHeight="1" x14ac:dyDescent="0.3">
      <c r="A11" s="13" t="s">
        <v>74</v>
      </c>
      <c r="B11" s="14" t="s">
        <v>75</v>
      </c>
      <c r="C11" s="13" t="s">
        <v>65</v>
      </c>
      <c r="D11" s="13" t="s">
        <v>76</v>
      </c>
      <c r="E11" s="15" t="s">
        <v>62</v>
      </c>
      <c r="F11" s="14">
        <v>262.25</v>
      </c>
      <c r="G11" s="16">
        <v>69.78</v>
      </c>
      <c r="H11" s="16">
        <v>83.97</v>
      </c>
      <c r="I11" s="16">
        <v>22021.13</v>
      </c>
    </row>
    <row r="12" spans="1:9" ht="26.1" customHeight="1" x14ac:dyDescent="0.3">
      <c r="A12" s="13" t="s">
        <v>77</v>
      </c>
      <c r="B12" s="14" t="s">
        <v>78</v>
      </c>
      <c r="C12" s="13" t="s">
        <v>65</v>
      </c>
      <c r="D12" s="13" t="s">
        <v>79</v>
      </c>
      <c r="E12" s="15" t="s">
        <v>80</v>
      </c>
      <c r="F12" s="14">
        <v>349.1</v>
      </c>
      <c r="G12" s="16">
        <v>17.170000000000002</v>
      </c>
      <c r="H12" s="16">
        <v>20.66</v>
      </c>
      <c r="I12" s="16">
        <v>7212.41</v>
      </c>
    </row>
    <row r="13" spans="1:9" ht="26.1" customHeight="1" x14ac:dyDescent="0.3">
      <c r="A13" s="13" t="s">
        <v>81</v>
      </c>
      <c r="B13" s="14" t="s">
        <v>82</v>
      </c>
      <c r="C13" s="13" t="s">
        <v>65</v>
      </c>
      <c r="D13" s="13" t="s">
        <v>83</v>
      </c>
      <c r="E13" s="15" t="s">
        <v>80</v>
      </c>
      <c r="F13" s="14">
        <v>292.3</v>
      </c>
      <c r="G13" s="16">
        <v>15</v>
      </c>
      <c r="H13" s="16">
        <v>18.05</v>
      </c>
      <c r="I13" s="16">
        <v>5276.02</v>
      </c>
    </row>
    <row r="14" spans="1:9" ht="26.1" customHeight="1" x14ac:dyDescent="0.3">
      <c r="A14" s="13" t="s">
        <v>84</v>
      </c>
      <c r="B14" s="14" t="s">
        <v>85</v>
      </c>
      <c r="C14" s="13" t="s">
        <v>65</v>
      </c>
      <c r="D14" s="13" t="s">
        <v>86</v>
      </c>
      <c r="E14" s="15" t="s">
        <v>80</v>
      </c>
      <c r="F14" s="14">
        <v>218.5</v>
      </c>
      <c r="G14" s="16">
        <v>13.4</v>
      </c>
      <c r="H14" s="16">
        <v>16.13</v>
      </c>
      <c r="I14" s="16">
        <v>3524.41</v>
      </c>
    </row>
    <row r="15" spans="1:9" ht="26.1" customHeight="1" x14ac:dyDescent="0.3">
      <c r="A15" s="13" t="s">
        <v>87</v>
      </c>
      <c r="B15" s="14" t="s">
        <v>88</v>
      </c>
      <c r="C15" s="13" t="s">
        <v>65</v>
      </c>
      <c r="D15" s="13" t="s">
        <v>89</v>
      </c>
      <c r="E15" s="15" t="s">
        <v>80</v>
      </c>
      <c r="F15" s="14">
        <v>401.6</v>
      </c>
      <c r="G15" s="16">
        <v>11.33</v>
      </c>
      <c r="H15" s="16">
        <v>13.63</v>
      </c>
      <c r="I15" s="16">
        <v>5473.81</v>
      </c>
    </row>
    <row r="16" spans="1:9" ht="26.1" customHeight="1" x14ac:dyDescent="0.3">
      <c r="A16" s="13" t="s">
        <v>90</v>
      </c>
      <c r="B16" s="14" t="s">
        <v>91</v>
      </c>
      <c r="C16" s="13" t="s">
        <v>65</v>
      </c>
      <c r="D16" s="13" t="s">
        <v>92</v>
      </c>
      <c r="E16" s="15" t="s">
        <v>80</v>
      </c>
      <c r="F16" s="14">
        <v>263.60000000000002</v>
      </c>
      <c r="G16" s="16">
        <v>10.72</v>
      </c>
      <c r="H16" s="16">
        <v>12.9</v>
      </c>
      <c r="I16" s="16">
        <v>3400.44</v>
      </c>
    </row>
    <row r="17" spans="1:9" ht="39" customHeight="1" x14ac:dyDescent="0.3">
      <c r="A17" s="13" t="s">
        <v>93</v>
      </c>
      <c r="B17" s="14" t="s">
        <v>94</v>
      </c>
      <c r="C17" s="13" t="s">
        <v>65</v>
      </c>
      <c r="D17" s="13" t="s">
        <v>95</v>
      </c>
      <c r="E17" s="15" t="s">
        <v>73</v>
      </c>
      <c r="F17" s="14">
        <v>15.18</v>
      </c>
      <c r="G17" s="16">
        <v>468.5</v>
      </c>
      <c r="H17" s="16">
        <v>563.79</v>
      </c>
      <c r="I17" s="16">
        <v>8558.33</v>
      </c>
    </row>
    <row r="18" spans="1:9" ht="26.1" customHeight="1" x14ac:dyDescent="0.3">
      <c r="A18" s="13" t="s">
        <v>96</v>
      </c>
      <c r="B18" s="14" t="s">
        <v>97</v>
      </c>
      <c r="C18" s="13" t="s">
        <v>65</v>
      </c>
      <c r="D18" s="13" t="s">
        <v>98</v>
      </c>
      <c r="E18" s="15" t="s">
        <v>73</v>
      </c>
      <c r="F18" s="14">
        <v>15.18</v>
      </c>
      <c r="G18" s="16">
        <v>186.55</v>
      </c>
      <c r="H18" s="16">
        <v>224.49</v>
      </c>
      <c r="I18" s="16">
        <v>3407.76</v>
      </c>
    </row>
    <row r="19" spans="1:9" ht="24" customHeight="1" x14ac:dyDescent="0.3">
      <c r="A19" s="13" t="s">
        <v>99</v>
      </c>
      <c r="B19" s="14" t="s">
        <v>100</v>
      </c>
      <c r="C19" s="13" t="s">
        <v>65</v>
      </c>
      <c r="D19" s="13" t="s">
        <v>101</v>
      </c>
      <c r="E19" s="15" t="s">
        <v>73</v>
      </c>
      <c r="F19" s="14">
        <v>23.82</v>
      </c>
      <c r="G19" s="16">
        <v>43.77</v>
      </c>
      <c r="H19" s="16">
        <v>52.67</v>
      </c>
      <c r="I19" s="16">
        <v>1254.5999999999999</v>
      </c>
    </row>
    <row r="20" spans="1:9" ht="24" customHeight="1" x14ac:dyDescent="0.3">
      <c r="A20" s="11" t="s">
        <v>102</v>
      </c>
      <c r="B20" s="11"/>
      <c r="C20" s="11"/>
      <c r="D20" s="11" t="s">
        <v>103</v>
      </c>
      <c r="E20" s="11"/>
      <c r="F20" s="12"/>
      <c r="G20" s="11"/>
      <c r="H20" s="11"/>
      <c r="I20" s="4">
        <v>85618.5</v>
      </c>
    </row>
    <row r="21" spans="1:9" ht="26.1" customHeight="1" x14ac:dyDescent="0.3">
      <c r="A21" s="13" t="s">
        <v>104</v>
      </c>
      <c r="B21" s="14" t="s">
        <v>105</v>
      </c>
      <c r="C21" s="13" t="s">
        <v>65</v>
      </c>
      <c r="D21" s="13" t="s">
        <v>106</v>
      </c>
      <c r="E21" s="15" t="s">
        <v>73</v>
      </c>
      <c r="F21" s="14">
        <v>133.4</v>
      </c>
      <c r="G21" s="16">
        <v>83</v>
      </c>
      <c r="H21" s="16">
        <v>99.88</v>
      </c>
      <c r="I21" s="16">
        <v>13323.99</v>
      </c>
    </row>
    <row r="22" spans="1:9" ht="26.1" customHeight="1" x14ac:dyDescent="0.3">
      <c r="A22" s="13" t="s">
        <v>107</v>
      </c>
      <c r="B22" s="14" t="s">
        <v>108</v>
      </c>
      <c r="C22" s="13" t="s">
        <v>65</v>
      </c>
      <c r="D22" s="13" t="s">
        <v>109</v>
      </c>
      <c r="E22" s="15" t="s">
        <v>62</v>
      </c>
      <c r="F22" s="14">
        <v>72.11</v>
      </c>
      <c r="G22" s="16">
        <v>5.3</v>
      </c>
      <c r="H22" s="16">
        <v>6.38</v>
      </c>
      <c r="I22" s="16">
        <v>460.06</v>
      </c>
    </row>
    <row r="23" spans="1:9" ht="39" customHeight="1" x14ac:dyDescent="0.3">
      <c r="A23" s="13" t="s">
        <v>110</v>
      </c>
      <c r="B23" s="14" t="s">
        <v>111</v>
      </c>
      <c r="C23" s="13" t="s">
        <v>65</v>
      </c>
      <c r="D23" s="13" t="s">
        <v>112</v>
      </c>
      <c r="E23" s="15" t="s">
        <v>62</v>
      </c>
      <c r="F23" s="14">
        <v>72.11</v>
      </c>
      <c r="G23" s="16">
        <v>29.96</v>
      </c>
      <c r="H23" s="16">
        <v>36.049999999999997</v>
      </c>
      <c r="I23" s="16">
        <v>2599.5700000000002</v>
      </c>
    </row>
    <row r="24" spans="1:9" ht="65.099999999999994" customHeight="1" x14ac:dyDescent="0.3">
      <c r="A24" s="13" t="s">
        <v>113</v>
      </c>
      <c r="B24" s="14" t="s">
        <v>114</v>
      </c>
      <c r="C24" s="13" t="s">
        <v>65</v>
      </c>
      <c r="D24" s="13" t="s">
        <v>115</v>
      </c>
      <c r="E24" s="15" t="s">
        <v>62</v>
      </c>
      <c r="F24" s="14">
        <v>194.96</v>
      </c>
      <c r="G24" s="16">
        <v>40.08</v>
      </c>
      <c r="H24" s="16">
        <v>48.23</v>
      </c>
      <c r="I24" s="16">
        <v>9402.92</v>
      </c>
    </row>
    <row r="25" spans="1:9" ht="26.1" customHeight="1" x14ac:dyDescent="0.3">
      <c r="A25" s="13" t="s">
        <v>116</v>
      </c>
      <c r="B25" s="14" t="s">
        <v>78</v>
      </c>
      <c r="C25" s="13" t="s">
        <v>65</v>
      </c>
      <c r="D25" s="13" t="s">
        <v>79</v>
      </c>
      <c r="E25" s="15" t="s">
        <v>80</v>
      </c>
      <c r="F25" s="14">
        <v>130</v>
      </c>
      <c r="G25" s="16">
        <v>17.170000000000002</v>
      </c>
      <c r="H25" s="16">
        <v>20.66</v>
      </c>
      <c r="I25" s="16">
        <v>2685.8</v>
      </c>
    </row>
    <row r="26" spans="1:9" ht="26.1" customHeight="1" x14ac:dyDescent="0.3">
      <c r="A26" s="13" t="s">
        <v>117</v>
      </c>
      <c r="B26" s="14" t="s">
        <v>82</v>
      </c>
      <c r="C26" s="13" t="s">
        <v>65</v>
      </c>
      <c r="D26" s="13" t="s">
        <v>83</v>
      </c>
      <c r="E26" s="15" t="s">
        <v>80</v>
      </c>
      <c r="F26" s="14">
        <v>418.4</v>
      </c>
      <c r="G26" s="16">
        <v>15</v>
      </c>
      <c r="H26" s="16">
        <v>18.05</v>
      </c>
      <c r="I26" s="16">
        <v>7552.12</v>
      </c>
    </row>
    <row r="27" spans="1:9" ht="26.1" customHeight="1" x14ac:dyDescent="0.3">
      <c r="A27" s="13" t="s">
        <v>118</v>
      </c>
      <c r="B27" s="14" t="s">
        <v>85</v>
      </c>
      <c r="C27" s="13" t="s">
        <v>65</v>
      </c>
      <c r="D27" s="13" t="s">
        <v>86</v>
      </c>
      <c r="E27" s="15" t="s">
        <v>80</v>
      </c>
      <c r="F27" s="14">
        <v>683.9</v>
      </c>
      <c r="G27" s="16">
        <v>13.4</v>
      </c>
      <c r="H27" s="16">
        <v>16.13</v>
      </c>
      <c r="I27" s="16">
        <v>11031.31</v>
      </c>
    </row>
    <row r="28" spans="1:9" ht="26.1" customHeight="1" x14ac:dyDescent="0.3">
      <c r="A28" s="13" t="s">
        <v>119</v>
      </c>
      <c r="B28" s="14" t="s">
        <v>88</v>
      </c>
      <c r="C28" s="13" t="s">
        <v>65</v>
      </c>
      <c r="D28" s="13" t="s">
        <v>89</v>
      </c>
      <c r="E28" s="15" t="s">
        <v>80</v>
      </c>
      <c r="F28" s="14">
        <v>258.2</v>
      </c>
      <c r="G28" s="16">
        <v>11.33</v>
      </c>
      <c r="H28" s="16">
        <v>13.63</v>
      </c>
      <c r="I28" s="16">
        <v>3519.27</v>
      </c>
    </row>
    <row r="29" spans="1:9" ht="26.1" customHeight="1" x14ac:dyDescent="0.3">
      <c r="A29" s="13" t="s">
        <v>120</v>
      </c>
      <c r="B29" s="14" t="s">
        <v>91</v>
      </c>
      <c r="C29" s="13" t="s">
        <v>65</v>
      </c>
      <c r="D29" s="13" t="s">
        <v>92</v>
      </c>
      <c r="E29" s="15" t="s">
        <v>80</v>
      </c>
      <c r="F29" s="14">
        <v>258.60000000000002</v>
      </c>
      <c r="G29" s="16">
        <v>10.72</v>
      </c>
      <c r="H29" s="16">
        <v>12.9</v>
      </c>
      <c r="I29" s="16">
        <v>3335.94</v>
      </c>
    </row>
    <row r="30" spans="1:9" ht="26.1" customHeight="1" x14ac:dyDescent="0.3">
      <c r="A30" s="13" t="s">
        <v>121</v>
      </c>
      <c r="B30" s="14" t="s">
        <v>122</v>
      </c>
      <c r="C30" s="13" t="s">
        <v>65</v>
      </c>
      <c r="D30" s="13" t="s">
        <v>123</v>
      </c>
      <c r="E30" s="15" t="s">
        <v>80</v>
      </c>
      <c r="F30" s="14">
        <v>119.4</v>
      </c>
      <c r="G30" s="16">
        <v>11.87</v>
      </c>
      <c r="H30" s="16">
        <v>14.28</v>
      </c>
      <c r="I30" s="16">
        <v>1705.03</v>
      </c>
    </row>
    <row r="31" spans="1:9" ht="39" customHeight="1" x14ac:dyDescent="0.3">
      <c r="A31" s="13" t="s">
        <v>124</v>
      </c>
      <c r="B31" s="14" t="s">
        <v>125</v>
      </c>
      <c r="C31" s="13" t="s">
        <v>65</v>
      </c>
      <c r="D31" s="13" t="s">
        <v>126</v>
      </c>
      <c r="E31" s="15" t="s">
        <v>73</v>
      </c>
      <c r="F31" s="14">
        <v>30.98</v>
      </c>
      <c r="G31" s="16">
        <v>473.52</v>
      </c>
      <c r="H31" s="16">
        <v>569.83000000000004</v>
      </c>
      <c r="I31" s="16">
        <v>17653.330000000002</v>
      </c>
    </row>
    <row r="32" spans="1:9" ht="26.1" customHeight="1" x14ac:dyDescent="0.3">
      <c r="A32" s="13" t="s">
        <v>127</v>
      </c>
      <c r="B32" s="14" t="s">
        <v>97</v>
      </c>
      <c r="C32" s="13" t="s">
        <v>65</v>
      </c>
      <c r="D32" s="13" t="s">
        <v>98</v>
      </c>
      <c r="E32" s="15" t="s">
        <v>73</v>
      </c>
      <c r="F32" s="14">
        <v>30.98</v>
      </c>
      <c r="G32" s="16">
        <v>186.55</v>
      </c>
      <c r="H32" s="16">
        <v>224.49</v>
      </c>
      <c r="I32" s="16">
        <v>6954.7</v>
      </c>
    </row>
    <row r="33" spans="1:9" ht="24" customHeight="1" x14ac:dyDescent="0.3">
      <c r="A33" s="13" t="s">
        <v>128</v>
      </c>
      <c r="B33" s="14" t="s">
        <v>100</v>
      </c>
      <c r="C33" s="13" t="s">
        <v>65</v>
      </c>
      <c r="D33" s="13" t="s">
        <v>101</v>
      </c>
      <c r="E33" s="15" t="s">
        <v>73</v>
      </c>
      <c r="F33" s="14">
        <v>102.42</v>
      </c>
      <c r="G33" s="16">
        <v>43.77</v>
      </c>
      <c r="H33" s="16">
        <v>52.67</v>
      </c>
      <c r="I33" s="16">
        <v>5394.46</v>
      </c>
    </row>
    <row r="34" spans="1:9" ht="24" customHeight="1" x14ac:dyDescent="0.3">
      <c r="A34" s="11" t="s">
        <v>129</v>
      </c>
      <c r="B34" s="11"/>
      <c r="C34" s="11"/>
      <c r="D34" s="11" t="s">
        <v>130</v>
      </c>
      <c r="E34" s="11"/>
      <c r="F34" s="12"/>
      <c r="G34" s="11"/>
      <c r="H34" s="11"/>
      <c r="I34" s="4">
        <v>6738.49</v>
      </c>
    </row>
    <row r="35" spans="1:9" ht="65.099999999999994" customHeight="1" x14ac:dyDescent="0.3">
      <c r="A35" s="13" t="s">
        <v>131</v>
      </c>
      <c r="B35" s="14" t="s">
        <v>132</v>
      </c>
      <c r="C35" s="13" t="s">
        <v>65</v>
      </c>
      <c r="D35" s="13" t="s">
        <v>133</v>
      </c>
      <c r="E35" s="15" t="s">
        <v>62</v>
      </c>
      <c r="F35" s="14">
        <v>73.42</v>
      </c>
      <c r="G35" s="16">
        <v>76.27</v>
      </c>
      <c r="H35" s="16">
        <v>91.78</v>
      </c>
      <c r="I35" s="16">
        <v>6738.49</v>
      </c>
    </row>
    <row r="36" spans="1:9" ht="24" customHeight="1" x14ac:dyDescent="0.3">
      <c r="A36" s="11" t="s">
        <v>15</v>
      </c>
      <c r="B36" s="11"/>
      <c r="C36" s="11"/>
      <c r="D36" s="11" t="s">
        <v>16</v>
      </c>
      <c r="E36" s="11"/>
      <c r="F36" s="12"/>
      <c r="G36" s="11"/>
      <c r="H36" s="11"/>
      <c r="I36" s="4">
        <v>300884.53000000003</v>
      </c>
    </row>
    <row r="37" spans="1:9" ht="24" customHeight="1" x14ac:dyDescent="0.3">
      <c r="A37" s="11" t="s">
        <v>134</v>
      </c>
      <c r="B37" s="11"/>
      <c r="C37" s="11"/>
      <c r="D37" s="11" t="s">
        <v>135</v>
      </c>
      <c r="E37" s="11"/>
      <c r="F37" s="12"/>
      <c r="G37" s="11"/>
      <c r="H37" s="11"/>
      <c r="I37" s="4">
        <v>44350.9</v>
      </c>
    </row>
    <row r="38" spans="1:9" ht="65.099999999999994" customHeight="1" x14ac:dyDescent="0.3">
      <c r="A38" s="13" t="s">
        <v>136</v>
      </c>
      <c r="B38" s="14" t="s">
        <v>114</v>
      </c>
      <c r="C38" s="13" t="s">
        <v>65</v>
      </c>
      <c r="D38" s="13" t="s">
        <v>115</v>
      </c>
      <c r="E38" s="15" t="s">
        <v>62</v>
      </c>
      <c r="F38" s="14">
        <v>224.39</v>
      </c>
      <c r="G38" s="16">
        <v>40.08</v>
      </c>
      <c r="H38" s="16">
        <v>48.23</v>
      </c>
      <c r="I38" s="16">
        <v>10822.33</v>
      </c>
    </row>
    <row r="39" spans="1:9" ht="51.9" customHeight="1" x14ac:dyDescent="0.3">
      <c r="A39" s="13" t="s">
        <v>137</v>
      </c>
      <c r="B39" s="14" t="s">
        <v>138</v>
      </c>
      <c r="C39" s="13" t="s">
        <v>65</v>
      </c>
      <c r="D39" s="13" t="s">
        <v>139</v>
      </c>
      <c r="E39" s="15" t="s">
        <v>80</v>
      </c>
      <c r="F39" s="14">
        <v>260.5</v>
      </c>
      <c r="G39" s="16">
        <v>14.17</v>
      </c>
      <c r="H39" s="16">
        <v>17.05</v>
      </c>
      <c r="I39" s="16">
        <v>4441.53</v>
      </c>
    </row>
    <row r="40" spans="1:9" ht="51.9" customHeight="1" x14ac:dyDescent="0.3">
      <c r="A40" s="13" t="s">
        <v>140</v>
      </c>
      <c r="B40" s="14" t="s">
        <v>141</v>
      </c>
      <c r="C40" s="13" t="s">
        <v>65</v>
      </c>
      <c r="D40" s="13" t="s">
        <v>142</v>
      </c>
      <c r="E40" s="15" t="s">
        <v>80</v>
      </c>
      <c r="F40" s="14">
        <v>3.4</v>
      </c>
      <c r="G40" s="16">
        <v>13.73</v>
      </c>
      <c r="H40" s="16">
        <v>16.52</v>
      </c>
      <c r="I40" s="16">
        <v>56.17</v>
      </c>
    </row>
    <row r="41" spans="1:9" ht="51.9" customHeight="1" x14ac:dyDescent="0.3">
      <c r="A41" s="13" t="s">
        <v>143</v>
      </c>
      <c r="B41" s="14" t="s">
        <v>144</v>
      </c>
      <c r="C41" s="13" t="s">
        <v>65</v>
      </c>
      <c r="D41" s="13" t="s">
        <v>145</v>
      </c>
      <c r="E41" s="15" t="s">
        <v>80</v>
      </c>
      <c r="F41" s="14">
        <v>471.7</v>
      </c>
      <c r="G41" s="16">
        <v>13.41</v>
      </c>
      <c r="H41" s="16">
        <v>16.14</v>
      </c>
      <c r="I41" s="16">
        <v>7613.24</v>
      </c>
    </row>
    <row r="42" spans="1:9" ht="51.9" customHeight="1" x14ac:dyDescent="0.3">
      <c r="A42" s="13" t="s">
        <v>146</v>
      </c>
      <c r="B42" s="14" t="s">
        <v>147</v>
      </c>
      <c r="C42" s="13" t="s">
        <v>65</v>
      </c>
      <c r="D42" s="13" t="s">
        <v>148</v>
      </c>
      <c r="E42" s="15" t="s">
        <v>80</v>
      </c>
      <c r="F42" s="14">
        <v>200</v>
      </c>
      <c r="G42" s="16">
        <v>10.07</v>
      </c>
      <c r="H42" s="16">
        <v>12.12</v>
      </c>
      <c r="I42" s="16">
        <v>2424</v>
      </c>
    </row>
    <row r="43" spans="1:9" ht="51.9" customHeight="1" x14ac:dyDescent="0.3">
      <c r="A43" s="13" t="s">
        <v>149</v>
      </c>
      <c r="B43" s="14" t="s">
        <v>150</v>
      </c>
      <c r="C43" s="13" t="s">
        <v>65</v>
      </c>
      <c r="D43" s="13" t="s">
        <v>151</v>
      </c>
      <c r="E43" s="15" t="s">
        <v>80</v>
      </c>
      <c r="F43" s="14">
        <v>523.5</v>
      </c>
      <c r="G43" s="16">
        <v>10.55</v>
      </c>
      <c r="H43" s="16">
        <v>12.7</v>
      </c>
      <c r="I43" s="16">
        <v>6648.45</v>
      </c>
    </row>
    <row r="44" spans="1:9" ht="51.9" customHeight="1" x14ac:dyDescent="0.3">
      <c r="A44" s="13" t="s">
        <v>152</v>
      </c>
      <c r="B44" s="14" t="s">
        <v>153</v>
      </c>
      <c r="C44" s="13" t="s">
        <v>65</v>
      </c>
      <c r="D44" s="13" t="s">
        <v>154</v>
      </c>
      <c r="E44" s="15" t="s">
        <v>80</v>
      </c>
      <c r="F44" s="14">
        <v>198.4</v>
      </c>
      <c r="G44" s="16">
        <v>11.65</v>
      </c>
      <c r="H44" s="16">
        <v>14.02</v>
      </c>
      <c r="I44" s="16">
        <v>2781.57</v>
      </c>
    </row>
    <row r="45" spans="1:9" ht="39" customHeight="1" x14ac:dyDescent="0.3">
      <c r="A45" s="13" t="s">
        <v>155</v>
      </c>
      <c r="B45" s="14" t="s">
        <v>125</v>
      </c>
      <c r="C45" s="13" t="s">
        <v>65</v>
      </c>
      <c r="D45" s="13" t="s">
        <v>126</v>
      </c>
      <c r="E45" s="15" t="s">
        <v>73</v>
      </c>
      <c r="F45" s="14">
        <v>12.04</v>
      </c>
      <c r="G45" s="16">
        <v>473.52</v>
      </c>
      <c r="H45" s="16">
        <v>569.83000000000004</v>
      </c>
      <c r="I45" s="16">
        <v>6860.75</v>
      </c>
    </row>
    <row r="46" spans="1:9" ht="26.1" customHeight="1" x14ac:dyDescent="0.3">
      <c r="A46" s="13" t="s">
        <v>156</v>
      </c>
      <c r="B46" s="14" t="s">
        <v>97</v>
      </c>
      <c r="C46" s="13" t="s">
        <v>65</v>
      </c>
      <c r="D46" s="13" t="s">
        <v>98</v>
      </c>
      <c r="E46" s="15" t="s">
        <v>73</v>
      </c>
      <c r="F46" s="14">
        <v>12.04</v>
      </c>
      <c r="G46" s="16">
        <v>186.55</v>
      </c>
      <c r="H46" s="16">
        <v>224.49</v>
      </c>
      <c r="I46" s="16">
        <v>2702.86</v>
      </c>
    </row>
    <row r="47" spans="1:9" ht="24" customHeight="1" x14ac:dyDescent="0.3">
      <c r="A47" s="11" t="s">
        <v>157</v>
      </c>
      <c r="B47" s="11"/>
      <c r="C47" s="11"/>
      <c r="D47" s="11" t="s">
        <v>158</v>
      </c>
      <c r="E47" s="11"/>
      <c r="F47" s="12"/>
      <c r="G47" s="11"/>
      <c r="H47" s="11"/>
      <c r="I47" s="4">
        <v>86826.880000000005</v>
      </c>
    </row>
    <row r="48" spans="1:9" ht="39" customHeight="1" x14ac:dyDescent="0.3">
      <c r="A48" s="13" t="s">
        <v>159</v>
      </c>
      <c r="B48" s="14" t="s">
        <v>160</v>
      </c>
      <c r="C48" s="13" t="s">
        <v>65</v>
      </c>
      <c r="D48" s="13" t="s">
        <v>161</v>
      </c>
      <c r="E48" s="15" t="s">
        <v>62</v>
      </c>
      <c r="F48" s="14">
        <v>420.41</v>
      </c>
      <c r="G48" s="16">
        <v>70.47</v>
      </c>
      <c r="H48" s="16">
        <v>84.8</v>
      </c>
      <c r="I48" s="16">
        <v>35650.769999999997</v>
      </c>
    </row>
    <row r="49" spans="1:9" ht="51.9" customHeight="1" x14ac:dyDescent="0.3">
      <c r="A49" s="13" t="s">
        <v>162</v>
      </c>
      <c r="B49" s="14" t="s">
        <v>163</v>
      </c>
      <c r="C49" s="13" t="s">
        <v>65</v>
      </c>
      <c r="D49" s="13" t="s">
        <v>164</v>
      </c>
      <c r="E49" s="15" t="s">
        <v>80</v>
      </c>
      <c r="F49" s="14">
        <v>381.9</v>
      </c>
      <c r="G49" s="16">
        <v>17.649999999999999</v>
      </c>
      <c r="H49" s="16">
        <v>21.24</v>
      </c>
      <c r="I49" s="16">
        <v>8111.56</v>
      </c>
    </row>
    <row r="50" spans="1:9" ht="51.9" customHeight="1" x14ac:dyDescent="0.3">
      <c r="A50" s="13" t="s">
        <v>165</v>
      </c>
      <c r="B50" s="14" t="s">
        <v>166</v>
      </c>
      <c r="C50" s="13" t="s">
        <v>65</v>
      </c>
      <c r="D50" s="13" t="s">
        <v>167</v>
      </c>
      <c r="E50" s="15" t="s">
        <v>80</v>
      </c>
      <c r="F50" s="14">
        <v>19.8</v>
      </c>
      <c r="G50" s="16">
        <v>16.37</v>
      </c>
      <c r="H50" s="16">
        <v>19.7</v>
      </c>
      <c r="I50" s="16">
        <v>390.06</v>
      </c>
    </row>
    <row r="51" spans="1:9" ht="51.9" customHeight="1" x14ac:dyDescent="0.3">
      <c r="A51" s="13" t="s">
        <v>168</v>
      </c>
      <c r="B51" s="14" t="s">
        <v>169</v>
      </c>
      <c r="C51" s="13" t="s">
        <v>65</v>
      </c>
      <c r="D51" s="13" t="s">
        <v>170</v>
      </c>
      <c r="E51" s="15" t="s">
        <v>80</v>
      </c>
      <c r="F51" s="14">
        <v>426.1</v>
      </c>
      <c r="G51" s="16">
        <v>15.15</v>
      </c>
      <c r="H51" s="16">
        <v>18.23</v>
      </c>
      <c r="I51" s="16">
        <v>7767.8</v>
      </c>
    </row>
    <row r="52" spans="1:9" ht="51.9" customHeight="1" x14ac:dyDescent="0.3">
      <c r="A52" s="13" t="s">
        <v>171</v>
      </c>
      <c r="B52" s="14" t="s">
        <v>144</v>
      </c>
      <c r="C52" s="13" t="s">
        <v>65</v>
      </c>
      <c r="D52" s="13" t="s">
        <v>145</v>
      </c>
      <c r="E52" s="15" t="s">
        <v>80</v>
      </c>
      <c r="F52" s="14">
        <v>446.5</v>
      </c>
      <c r="G52" s="16">
        <v>13.41</v>
      </c>
      <c r="H52" s="16">
        <v>16.14</v>
      </c>
      <c r="I52" s="16">
        <v>7206.51</v>
      </c>
    </row>
    <row r="53" spans="1:9" ht="51.9" customHeight="1" x14ac:dyDescent="0.3">
      <c r="A53" s="13" t="s">
        <v>172</v>
      </c>
      <c r="B53" s="14" t="s">
        <v>173</v>
      </c>
      <c r="C53" s="13" t="s">
        <v>65</v>
      </c>
      <c r="D53" s="13" t="s">
        <v>174</v>
      </c>
      <c r="E53" s="15" t="s">
        <v>80</v>
      </c>
      <c r="F53" s="14">
        <v>243.9</v>
      </c>
      <c r="G53" s="16">
        <v>11.26</v>
      </c>
      <c r="H53" s="16">
        <v>13.55</v>
      </c>
      <c r="I53" s="16">
        <v>3304.85</v>
      </c>
    </row>
    <row r="54" spans="1:9" ht="51.9" customHeight="1" x14ac:dyDescent="0.3">
      <c r="A54" s="13" t="s">
        <v>175</v>
      </c>
      <c r="B54" s="14" t="s">
        <v>150</v>
      </c>
      <c r="C54" s="13" t="s">
        <v>65</v>
      </c>
      <c r="D54" s="13" t="s">
        <v>151</v>
      </c>
      <c r="E54" s="15" t="s">
        <v>80</v>
      </c>
      <c r="F54" s="14">
        <v>294.10000000000002</v>
      </c>
      <c r="G54" s="16">
        <v>10.55</v>
      </c>
      <c r="H54" s="16">
        <v>12.7</v>
      </c>
      <c r="I54" s="16">
        <v>3735.07</v>
      </c>
    </row>
    <row r="55" spans="1:9" ht="39" customHeight="1" x14ac:dyDescent="0.3">
      <c r="A55" s="13" t="s">
        <v>176</v>
      </c>
      <c r="B55" s="14" t="s">
        <v>125</v>
      </c>
      <c r="C55" s="13" t="s">
        <v>65</v>
      </c>
      <c r="D55" s="13" t="s">
        <v>126</v>
      </c>
      <c r="E55" s="15" t="s">
        <v>73</v>
      </c>
      <c r="F55" s="14">
        <v>26.01</v>
      </c>
      <c r="G55" s="16">
        <v>473.52</v>
      </c>
      <c r="H55" s="16">
        <v>569.83000000000004</v>
      </c>
      <c r="I55" s="16">
        <v>14821.28</v>
      </c>
    </row>
    <row r="56" spans="1:9" ht="26.1" customHeight="1" x14ac:dyDescent="0.3">
      <c r="A56" s="13" t="s">
        <v>177</v>
      </c>
      <c r="B56" s="14" t="s">
        <v>97</v>
      </c>
      <c r="C56" s="13" t="s">
        <v>65</v>
      </c>
      <c r="D56" s="13" t="s">
        <v>98</v>
      </c>
      <c r="E56" s="15" t="s">
        <v>73</v>
      </c>
      <c r="F56" s="14">
        <v>26.01</v>
      </c>
      <c r="G56" s="16">
        <v>186.55</v>
      </c>
      <c r="H56" s="16">
        <v>224.49</v>
      </c>
      <c r="I56" s="16">
        <v>5838.98</v>
      </c>
    </row>
    <row r="57" spans="1:9" ht="24" customHeight="1" x14ac:dyDescent="0.3">
      <c r="A57" s="11" t="s">
        <v>178</v>
      </c>
      <c r="B57" s="11"/>
      <c r="C57" s="11"/>
      <c r="D57" s="11" t="s">
        <v>179</v>
      </c>
      <c r="E57" s="11"/>
      <c r="F57" s="12"/>
      <c r="G57" s="11"/>
      <c r="H57" s="11"/>
      <c r="I57" s="4">
        <v>136927.6</v>
      </c>
    </row>
    <row r="58" spans="1:9" ht="39" customHeight="1" x14ac:dyDescent="0.3">
      <c r="A58" s="13" t="s">
        <v>180</v>
      </c>
      <c r="B58" s="14" t="s">
        <v>181</v>
      </c>
      <c r="C58" s="13" t="s">
        <v>65</v>
      </c>
      <c r="D58" s="13" t="s">
        <v>182</v>
      </c>
      <c r="E58" s="15" t="s">
        <v>62</v>
      </c>
      <c r="F58" s="14">
        <v>629.29</v>
      </c>
      <c r="G58" s="16">
        <v>31.73</v>
      </c>
      <c r="H58" s="16">
        <v>38.18</v>
      </c>
      <c r="I58" s="16">
        <v>24026.29</v>
      </c>
    </row>
    <row r="59" spans="1:9" ht="51.9" customHeight="1" x14ac:dyDescent="0.3">
      <c r="A59" s="13" t="s">
        <v>183</v>
      </c>
      <c r="B59" s="14" t="s">
        <v>184</v>
      </c>
      <c r="C59" s="13" t="s">
        <v>65</v>
      </c>
      <c r="D59" s="13" t="s">
        <v>185</v>
      </c>
      <c r="E59" s="15" t="s">
        <v>80</v>
      </c>
      <c r="F59" s="14">
        <v>773.8</v>
      </c>
      <c r="G59" s="16">
        <v>15.6</v>
      </c>
      <c r="H59" s="16">
        <v>18.77</v>
      </c>
      <c r="I59" s="16">
        <v>14524.23</v>
      </c>
    </row>
    <row r="60" spans="1:9" ht="51.9" customHeight="1" x14ac:dyDescent="0.3">
      <c r="A60" s="13" t="s">
        <v>186</v>
      </c>
      <c r="B60" s="14" t="s">
        <v>187</v>
      </c>
      <c r="C60" s="13" t="s">
        <v>65</v>
      </c>
      <c r="D60" s="13" t="s">
        <v>188</v>
      </c>
      <c r="E60" s="15" t="s">
        <v>80</v>
      </c>
      <c r="F60" s="14">
        <v>1053.2</v>
      </c>
      <c r="G60" s="16">
        <v>14.79</v>
      </c>
      <c r="H60" s="16">
        <v>17.8</v>
      </c>
      <c r="I60" s="16">
        <v>18746.96</v>
      </c>
    </row>
    <row r="61" spans="1:9" ht="51.9" customHeight="1" x14ac:dyDescent="0.3">
      <c r="A61" s="13" t="s">
        <v>189</v>
      </c>
      <c r="B61" s="14" t="s">
        <v>190</v>
      </c>
      <c r="C61" s="13" t="s">
        <v>65</v>
      </c>
      <c r="D61" s="13" t="s">
        <v>191</v>
      </c>
      <c r="E61" s="15" t="s">
        <v>80</v>
      </c>
      <c r="F61" s="14">
        <v>815</v>
      </c>
      <c r="G61" s="16">
        <v>13.91</v>
      </c>
      <c r="H61" s="16">
        <v>16.739999999999998</v>
      </c>
      <c r="I61" s="16">
        <v>13643.1</v>
      </c>
    </row>
    <row r="62" spans="1:9" ht="51.9" customHeight="1" x14ac:dyDescent="0.3">
      <c r="A62" s="13" t="s">
        <v>192</v>
      </c>
      <c r="B62" s="14" t="s">
        <v>193</v>
      </c>
      <c r="C62" s="13" t="s">
        <v>65</v>
      </c>
      <c r="D62" s="13" t="s">
        <v>194</v>
      </c>
      <c r="E62" s="15" t="s">
        <v>80</v>
      </c>
      <c r="F62" s="14">
        <v>441.4</v>
      </c>
      <c r="G62" s="16">
        <v>12.44</v>
      </c>
      <c r="H62" s="16">
        <v>14.97</v>
      </c>
      <c r="I62" s="16">
        <v>6607.76</v>
      </c>
    </row>
    <row r="63" spans="1:9" ht="51.9" customHeight="1" x14ac:dyDescent="0.3">
      <c r="A63" s="13" t="s">
        <v>195</v>
      </c>
      <c r="B63" s="14" t="s">
        <v>196</v>
      </c>
      <c r="C63" s="13" t="s">
        <v>65</v>
      </c>
      <c r="D63" s="13" t="s">
        <v>197</v>
      </c>
      <c r="E63" s="15" t="s">
        <v>80</v>
      </c>
      <c r="F63" s="14">
        <v>182.4</v>
      </c>
      <c r="G63" s="16">
        <v>10.51</v>
      </c>
      <c r="H63" s="16">
        <v>12.65</v>
      </c>
      <c r="I63" s="16">
        <v>2307.36</v>
      </c>
    </row>
    <row r="64" spans="1:9" ht="39" customHeight="1" x14ac:dyDescent="0.3">
      <c r="A64" s="13" t="s">
        <v>198</v>
      </c>
      <c r="B64" s="14" t="s">
        <v>125</v>
      </c>
      <c r="C64" s="13" t="s">
        <v>65</v>
      </c>
      <c r="D64" s="13" t="s">
        <v>126</v>
      </c>
      <c r="E64" s="15" t="s">
        <v>73</v>
      </c>
      <c r="F64" s="14">
        <v>71.849999999999994</v>
      </c>
      <c r="G64" s="16">
        <v>473.52</v>
      </c>
      <c r="H64" s="16">
        <v>569.83000000000004</v>
      </c>
      <c r="I64" s="16">
        <v>40942.29</v>
      </c>
    </row>
    <row r="65" spans="1:9" ht="26.1" customHeight="1" x14ac:dyDescent="0.3">
      <c r="A65" s="13" t="s">
        <v>199</v>
      </c>
      <c r="B65" s="14" t="s">
        <v>97</v>
      </c>
      <c r="C65" s="13" t="s">
        <v>65</v>
      </c>
      <c r="D65" s="13" t="s">
        <v>98</v>
      </c>
      <c r="E65" s="15" t="s">
        <v>73</v>
      </c>
      <c r="F65" s="14">
        <v>71.849999999999994</v>
      </c>
      <c r="G65" s="16">
        <v>186.55</v>
      </c>
      <c r="H65" s="16">
        <v>224.49</v>
      </c>
      <c r="I65" s="16">
        <v>16129.61</v>
      </c>
    </row>
    <row r="66" spans="1:9" ht="24" customHeight="1" x14ac:dyDescent="0.3">
      <c r="A66" s="11" t="s">
        <v>200</v>
      </c>
      <c r="B66" s="11"/>
      <c r="C66" s="11"/>
      <c r="D66" s="11" t="s">
        <v>201</v>
      </c>
      <c r="E66" s="11"/>
      <c r="F66" s="12"/>
      <c r="G66" s="11"/>
      <c r="H66" s="11"/>
      <c r="I66" s="4">
        <v>9651.3700000000008</v>
      </c>
    </row>
    <row r="67" spans="1:9" ht="26.1" customHeight="1" x14ac:dyDescent="0.3">
      <c r="A67" s="13" t="s">
        <v>202</v>
      </c>
      <c r="B67" s="14" t="s">
        <v>203</v>
      </c>
      <c r="C67" s="13" t="s">
        <v>65</v>
      </c>
      <c r="D67" s="13" t="s">
        <v>204</v>
      </c>
      <c r="E67" s="15" t="s">
        <v>67</v>
      </c>
      <c r="F67" s="14">
        <v>27.6</v>
      </c>
      <c r="G67" s="16">
        <v>44.35</v>
      </c>
      <c r="H67" s="16">
        <v>53.37</v>
      </c>
      <c r="I67" s="16">
        <v>1473.01</v>
      </c>
    </row>
    <row r="68" spans="1:9" ht="26.1" customHeight="1" x14ac:dyDescent="0.3">
      <c r="A68" s="13" t="s">
        <v>205</v>
      </c>
      <c r="B68" s="14" t="s">
        <v>206</v>
      </c>
      <c r="C68" s="13" t="s">
        <v>65</v>
      </c>
      <c r="D68" s="13" t="s">
        <v>207</v>
      </c>
      <c r="E68" s="15" t="s">
        <v>67</v>
      </c>
      <c r="F68" s="14">
        <v>50.04</v>
      </c>
      <c r="G68" s="16">
        <v>32.869999999999997</v>
      </c>
      <c r="H68" s="16">
        <v>39.56</v>
      </c>
      <c r="I68" s="16">
        <v>1979.58</v>
      </c>
    </row>
    <row r="69" spans="1:9" ht="26.1" customHeight="1" x14ac:dyDescent="0.3">
      <c r="A69" s="13" t="s">
        <v>208</v>
      </c>
      <c r="B69" s="14" t="s">
        <v>209</v>
      </c>
      <c r="C69" s="13" t="s">
        <v>65</v>
      </c>
      <c r="D69" s="13" t="s">
        <v>210</v>
      </c>
      <c r="E69" s="15" t="s">
        <v>67</v>
      </c>
      <c r="F69" s="14">
        <v>18.559999999999999</v>
      </c>
      <c r="G69" s="16">
        <v>55.89</v>
      </c>
      <c r="H69" s="16">
        <v>67.260000000000005</v>
      </c>
      <c r="I69" s="16">
        <v>1248.3499999999999</v>
      </c>
    </row>
    <row r="70" spans="1:9" ht="26.1" customHeight="1" x14ac:dyDescent="0.3">
      <c r="A70" s="13" t="s">
        <v>211</v>
      </c>
      <c r="B70" s="14" t="s">
        <v>212</v>
      </c>
      <c r="C70" s="13" t="s">
        <v>65</v>
      </c>
      <c r="D70" s="13" t="s">
        <v>213</v>
      </c>
      <c r="E70" s="15" t="s">
        <v>67</v>
      </c>
      <c r="F70" s="14">
        <v>27.6</v>
      </c>
      <c r="G70" s="16">
        <v>43.47</v>
      </c>
      <c r="H70" s="16">
        <v>52.31</v>
      </c>
      <c r="I70" s="16">
        <v>1443.76</v>
      </c>
    </row>
    <row r="71" spans="1:9" ht="26.1" customHeight="1" x14ac:dyDescent="0.3">
      <c r="A71" s="13" t="s">
        <v>214</v>
      </c>
      <c r="B71" s="14" t="s">
        <v>215</v>
      </c>
      <c r="C71" s="13" t="s">
        <v>65</v>
      </c>
      <c r="D71" s="13" t="s">
        <v>216</v>
      </c>
      <c r="E71" s="15" t="s">
        <v>67</v>
      </c>
      <c r="F71" s="14">
        <v>26.6</v>
      </c>
      <c r="G71" s="16">
        <v>56.71</v>
      </c>
      <c r="H71" s="16">
        <v>68.239999999999995</v>
      </c>
      <c r="I71" s="16">
        <v>1815.18</v>
      </c>
    </row>
    <row r="72" spans="1:9" ht="26.1" customHeight="1" x14ac:dyDescent="0.3">
      <c r="A72" s="13" t="s">
        <v>217</v>
      </c>
      <c r="B72" s="14" t="s">
        <v>218</v>
      </c>
      <c r="C72" s="13" t="s">
        <v>65</v>
      </c>
      <c r="D72" s="13" t="s">
        <v>219</v>
      </c>
      <c r="E72" s="15" t="s">
        <v>67</v>
      </c>
      <c r="F72" s="14">
        <v>26.6</v>
      </c>
      <c r="G72" s="16">
        <v>52.84</v>
      </c>
      <c r="H72" s="16">
        <v>63.59</v>
      </c>
      <c r="I72" s="16">
        <v>1691.49</v>
      </c>
    </row>
    <row r="73" spans="1:9" ht="26.1" customHeight="1" x14ac:dyDescent="0.3">
      <c r="A73" s="11" t="s">
        <v>220</v>
      </c>
      <c r="B73" s="11"/>
      <c r="C73" s="11"/>
      <c r="D73" s="11" t="s">
        <v>221</v>
      </c>
      <c r="E73" s="11"/>
      <c r="F73" s="12"/>
      <c r="G73" s="11"/>
      <c r="H73" s="11"/>
      <c r="I73" s="4">
        <v>23127.78</v>
      </c>
    </row>
    <row r="74" spans="1:9" ht="65.099999999999994" customHeight="1" x14ac:dyDescent="0.3">
      <c r="A74" s="13" t="s">
        <v>222</v>
      </c>
      <c r="B74" s="14" t="s">
        <v>114</v>
      </c>
      <c r="C74" s="13" t="s">
        <v>65</v>
      </c>
      <c r="D74" s="13" t="s">
        <v>115</v>
      </c>
      <c r="E74" s="15" t="s">
        <v>62</v>
      </c>
      <c r="F74" s="14">
        <v>56.64</v>
      </c>
      <c r="G74" s="16">
        <v>40.08</v>
      </c>
      <c r="H74" s="16">
        <v>48.23</v>
      </c>
      <c r="I74" s="16">
        <v>2731.75</v>
      </c>
    </row>
    <row r="75" spans="1:9" ht="39" customHeight="1" x14ac:dyDescent="0.3">
      <c r="A75" s="13" t="s">
        <v>223</v>
      </c>
      <c r="B75" s="14" t="s">
        <v>224</v>
      </c>
      <c r="C75" s="13" t="s">
        <v>65</v>
      </c>
      <c r="D75" s="13" t="s">
        <v>225</v>
      </c>
      <c r="E75" s="15" t="s">
        <v>80</v>
      </c>
      <c r="F75" s="14">
        <v>216.6</v>
      </c>
      <c r="G75" s="16">
        <v>12.68</v>
      </c>
      <c r="H75" s="16">
        <v>15.26</v>
      </c>
      <c r="I75" s="16">
        <v>3305.32</v>
      </c>
    </row>
    <row r="76" spans="1:9" ht="39" customHeight="1" x14ac:dyDescent="0.3">
      <c r="A76" s="13" t="s">
        <v>226</v>
      </c>
      <c r="B76" s="14" t="s">
        <v>227</v>
      </c>
      <c r="C76" s="13" t="s">
        <v>65</v>
      </c>
      <c r="D76" s="13" t="s">
        <v>228</v>
      </c>
      <c r="E76" s="15" t="s">
        <v>80</v>
      </c>
      <c r="F76" s="14">
        <v>33</v>
      </c>
      <c r="G76" s="16">
        <v>16.39</v>
      </c>
      <c r="H76" s="16">
        <v>19.72</v>
      </c>
      <c r="I76" s="16">
        <v>650.76</v>
      </c>
    </row>
    <row r="77" spans="1:9" ht="39" customHeight="1" x14ac:dyDescent="0.3">
      <c r="A77" s="13" t="s">
        <v>229</v>
      </c>
      <c r="B77" s="14" t="s">
        <v>94</v>
      </c>
      <c r="C77" s="13" t="s">
        <v>65</v>
      </c>
      <c r="D77" s="13" t="s">
        <v>95</v>
      </c>
      <c r="E77" s="15" t="s">
        <v>73</v>
      </c>
      <c r="F77" s="14">
        <v>2.02</v>
      </c>
      <c r="G77" s="16">
        <v>468.5</v>
      </c>
      <c r="H77" s="16">
        <v>563.79</v>
      </c>
      <c r="I77" s="16">
        <v>1138.8599999999999</v>
      </c>
    </row>
    <row r="78" spans="1:9" ht="26.1" customHeight="1" x14ac:dyDescent="0.3">
      <c r="A78" s="13" t="s">
        <v>230</v>
      </c>
      <c r="B78" s="14" t="s">
        <v>97</v>
      </c>
      <c r="C78" s="13" t="s">
        <v>65</v>
      </c>
      <c r="D78" s="13" t="s">
        <v>98</v>
      </c>
      <c r="E78" s="15" t="s">
        <v>73</v>
      </c>
      <c r="F78" s="14">
        <v>2.02</v>
      </c>
      <c r="G78" s="16">
        <v>186.55</v>
      </c>
      <c r="H78" s="16">
        <v>224.49</v>
      </c>
      <c r="I78" s="16">
        <v>453.47</v>
      </c>
    </row>
    <row r="79" spans="1:9" ht="26.1" customHeight="1" x14ac:dyDescent="0.3">
      <c r="A79" s="13" t="s">
        <v>231</v>
      </c>
      <c r="B79" s="14" t="s">
        <v>232</v>
      </c>
      <c r="C79" s="13" t="s">
        <v>65</v>
      </c>
      <c r="D79" s="13" t="s">
        <v>233</v>
      </c>
      <c r="E79" s="15" t="s">
        <v>67</v>
      </c>
      <c r="F79" s="14">
        <v>331.42</v>
      </c>
      <c r="G79" s="16">
        <v>37.229999999999997</v>
      </c>
      <c r="H79" s="16">
        <v>44.8</v>
      </c>
      <c r="I79" s="16">
        <v>14847.62</v>
      </c>
    </row>
    <row r="80" spans="1:9" ht="24" customHeight="1" x14ac:dyDescent="0.3">
      <c r="A80" s="11" t="s">
        <v>17</v>
      </c>
      <c r="B80" s="11"/>
      <c r="C80" s="11"/>
      <c r="D80" s="11" t="s">
        <v>18</v>
      </c>
      <c r="E80" s="11"/>
      <c r="F80" s="12"/>
      <c r="G80" s="11"/>
      <c r="H80" s="11"/>
      <c r="I80" s="4">
        <v>69497.09</v>
      </c>
    </row>
    <row r="81" spans="1:9" ht="65.099999999999994" customHeight="1" x14ac:dyDescent="0.3">
      <c r="A81" s="13" t="s">
        <v>234</v>
      </c>
      <c r="B81" s="14" t="s">
        <v>235</v>
      </c>
      <c r="C81" s="13" t="s">
        <v>65</v>
      </c>
      <c r="D81" s="13" t="s">
        <v>236</v>
      </c>
      <c r="E81" s="15" t="s">
        <v>62</v>
      </c>
      <c r="F81" s="14">
        <v>1156.55</v>
      </c>
      <c r="G81" s="16">
        <v>49.93</v>
      </c>
      <c r="H81" s="16">
        <v>60.09</v>
      </c>
      <c r="I81" s="16">
        <v>69497.09</v>
      </c>
    </row>
    <row r="82" spans="1:9" ht="24" customHeight="1" x14ac:dyDescent="0.3">
      <c r="A82" s="11" t="s">
        <v>19</v>
      </c>
      <c r="B82" s="11"/>
      <c r="C82" s="11"/>
      <c r="D82" s="11" t="s">
        <v>20</v>
      </c>
      <c r="E82" s="11"/>
      <c r="F82" s="12"/>
      <c r="G82" s="11"/>
      <c r="H82" s="11"/>
      <c r="I82" s="4">
        <v>257622.78</v>
      </c>
    </row>
    <row r="83" spans="1:9" ht="24" customHeight="1" x14ac:dyDescent="0.3">
      <c r="A83" s="11" t="s">
        <v>237</v>
      </c>
      <c r="B83" s="11"/>
      <c r="C83" s="11"/>
      <c r="D83" s="11" t="s">
        <v>238</v>
      </c>
      <c r="E83" s="11"/>
      <c r="F83" s="12"/>
      <c r="G83" s="11"/>
      <c r="H83" s="11"/>
      <c r="I83" s="4">
        <v>140359.20000000001</v>
      </c>
    </row>
    <row r="84" spans="1:9" ht="39" customHeight="1" x14ac:dyDescent="0.3">
      <c r="A84" s="13" t="s">
        <v>239</v>
      </c>
      <c r="B84" s="14" t="s">
        <v>240</v>
      </c>
      <c r="C84" s="13" t="s">
        <v>60</v>
      </c>
      <c r="D84" s="13" t="s">
        <v>241</v>
      </c>
      <c r="E84" s="15" t="s">
        <v>62</v>
      </c>
      <c r="F84" s="14">
        <v>3.99</v>
      </c>
      <c r="G84" s="16">
        <v>1045.07</v>
      </c>
      <c r="H84" s="16">
        <v>1257.6400000000001</v>
      </c>
      <c r="I84" s="16">
        <v>5017.9799999999996</v>
      </c>
    </row>
    <row r="85" spans="1:9" ht="39" customHeight="1" x14ac:dyDescent="0.3">
      <c r="A85" s="13" t="s">
        <v>242</v>
      </c>
      <c r="B85" s="14" t="s">
        <v>243</v>
      </c>
      <c r="C85" s="13" t="s">
        <v>65</v>
      </c>
      <c r="D85" s="13" t="s">
        <v>244</v>
      </c>
      <c r="E85" s="15" t="s">
        <v>62</v>
      </c>
      <c r="F85" s="14">
        <v>56.43</v>
      </c>
      <c r="G85" s="16">
        <v>1121.43</v>
      </c>
      <c r="H85" s="16">
        <v>1349.53</v>
      </c>
      <c r="I85" s="16">
        <v>76153.98</v>
      </c>
    </row>
    <row r="86" spans="1:9" ht="39" customHeight="1" x14ac:dyDescent="0.3">
      <c r="A86" s="13" t="s">
        <v>245</v>
      </c>
      <c r="B86" s="14" t="s">
        <v>246</v>
      </c>
      <c r="C86" s="13" t="s">
        <v>247</v>
      </c>
      <c r="D86" s="13" t="s">
        <v>248</v>
      </c>
      <c r="E86" s="15" t="s">
        <v>62</v>
      </c>
      <c r="F86" s="14">
        <v>4.2</v>
      </c>
      <c r="G86" s="16">
        <v>596.44000000000005</v>
      </c>
      <c r="H86" s="16">
        <v>717.76</v>
      </c>
      <c r="I86" s="16">
        <v>3014.59</v>
      </c>
    </row>
    <row r="87" spans="1:9" ht="65.099999999999994" customHeight="1" x14ac:dyDescent="0.3">
      <c r="A87" s="13" t="s">
        <v>249</v>
      </c>
      <c r="B87" s="14" t="s">
        <v>250</v>
      </c>
      <c r="C87" s="13" t="s">
        <v>60</v>
      </c>
      <c r="D87" s="13" t="s">
        <v>251</v>
      </c>
      <c r="E87" s="15" t="s">
        <v>252</v>
      </c>
      <c r="F87" s="14">
        <v>4</v>
      </c>
      <c r="G87" s="16">
        <v>3066.86</v>
      </c>
      <c r="H87" s="16">
        <v>3690.66</v>
      </c>
      <c r="I87" s="16">
        <v>14762.64</v>
      </c>
    </row>
    <row r="88" spans="1:9" ht="39" customHeight="1" x14ac:dyDescent="0.3">
      <c r="A88" s="13" t="s">
        <v>253</v>
      </c>
      <c r="B88" s="14" t="s">
        <v>254</v>
      </c>
      <c r="C88" s="13" t="s">
        <v>60</v>
      </c>
      <c r="D88" s="13" t="s">
        <v>255</v>
      </c>
      <c r="E88" s="15" t="s">
        <v>256</v>
      </c>
      <c r="F88" s="14">
        <v>1</v>
      </c>
      <c r="G88" s="16">
        <v>3499.19</v>
      </c>
      <c r="H88" s="16">
        <v>4210.93</v>
      </c>
      <c r="I88" s="16">
        <v>4210.93</v>
      </c>
    </row>
    <row r="89" spans="1:9" ht="39" customHeight="1" x14ac:dyDescent="0.3">
      <c r="A89" s="13" t="s">
        <v>257</v>
      </c>
      <c r="B89" s="14" t="s">
        <v>258</v>
      </c>
      <c r="C89" s="13" t="s">
        <v>60</v>
      </c>
      <c r="D89" s="13" t="s">
        <v>259</v>
      </c>
      <c r="E89" s="15" t="s">
        <v>256</v>
      </c>
      <c r="F89" s="14">
        <v>1</v>
      </c>
      <c r="G89" s="16">
        <v>5541.14</v>
      </c>
      <c r="H89" s="16">
        <v>6668.21</v>
      </c>
      <c r="I89" s="16">
        <v>6668.21</v>
      </c>
    </row>
    <row r="90" spans="1:9" ht="65.099999999999994" customHeight="1" x14ac:dyDescent="0.3">
      <c r="A90" s="13" t="s">
        <v>260</v>
      </c>
      <c r="B90" s="14" t="s">
        <v>261</v>
      </c>
      <c r="C90" s="13" t="s">
        <v>60</v>
      </c>
      <c r="D90" s="13" t="s">
        <v>262</v>
      </c>
      <c r="E90" s="15" t="s">
        <v>256</v>
      </c>
      <c r="F90" s="14">
        <v>2</v>
      </c>
      <c r="G90" s="16">
        <v>2662.81</v>
      </c>
      <c r="H90" s="16">
        <v>3204.43</v>
      </c>
      <c r="I90" s="16">
        <v>6408.86</v>
      </c>
    </row>
    <row r="91" spans="1:9" ht="65.099999999999994" customHeight="1" x14ac:dyDescent="0.3">
      <c r="A91" s="13" t="s">
        <v>263</v>
      </c>
      <c r="B91" s="14" t="s">
        <v>264</v>
      </c>
      <c r="C91" s="13" t="s">
        <v>60</v>
      </c>
      <c r="D91" s="13" t="s">
        <v>265</v>
      </c>
      <c r="E91" s="15" t="s">
        <v>266</v>
      </c>
      <c r="F91" s="14">
        <v>1</v>
      </c>
      <c r="G91" s="16">
        <v>2200.33</v>
      </c>
      <c r="H91" s="16">
        <v>2647.88</v>
      </c>
      <c r="I91" s="16">
        <v>2647.88</v>
      </c>
    </row>
    <row r="92" spans="1:9" ht="24" customHeight="1" x14ac:dyDescent="0.3">
      <c r="A92" s="13" t="s">
        <v>267</v>
      </c>
      <c r="B92" s="14" t="s">
        <v>268</v>
      </c>
      <c r="C92" s="13" t="s">
        <v>60</v>
      </c>
      <c r="D92" s="13" t="s">
        <v>269</v>
      </c>
      <c r="E92" s="15" t="s">
        <v>62</v>
      </c>
      <c r="F92" s="14">
        <v>23.23</v>
      </c>
      <c r="G92" s="16">
        <v>475.04</v>
      </c>
      <c r="H92" s="16">
        <v>571.66</v>
      </c>
      <c r="I92" s="16">
        <v>13279.66</v>
      </c>
    </row>
    <row r="93" spans="1:9" ht="26.1" customHeight="1" x14ac:dyDescent="0.3">
      <c r="A93" s="13" t="s">
        <v>270</v>
      </c>
      <c r="B93" s="14" t="s">
        <v>271</v>
      </c>
      <c r="C93" s="13" t="s">
        <v>65</v>
      </c>
      <c r="D93" s="13" t="s">
        <v>272</v>
      </c>
      <c r="E93" s="15" t="s">
        <v>62</v>
      </c>
      <c r="F93" s="14">
        <v>10.3</v>
      </c>
      <c r="G93" s="16">
        <v>661.11</v>
      </c>
      <c r="H93" s="16">
        <v>795.58</v>
      </c>
      <c r="I93" s="16">
        <v>8194.4699999999993</v>
      </c>
    </row>
    <row r="94" spans="1:9" ht="24" customHeight="1" x14ac:dyDescent="0.3">
      <c r="A94" s="11" t="s">
        <v>273</v>
      </c>
      <c r="B94" s="11"/>
      <c r="C94" s="11"/>
      <c r="D94" s="11" t="s">
        <v>274</v>
      </c>
      <c r="E94" s="11"/>
      <c r="F94" s="12"/>
      <c r="G94" s="11"/>
      <c r="H94" s="11"/>
      <c r="I94" s="4">
        <v>117263.58</v>
      </c>
    </row>
    <row r="95" spans="1:9" ht="51.9" customHeight="1" x14ac:dyDescent="0.3">
      <c r="A95" s="13" t="s">
        <v>275</v>
      </c>
      <c r="B95" s="14" t="s">
        <v>276</v>
      </c>
      <c r="C95" s="13" t="s">
        <v>65</v>
      </c>
      <c r="D95" s="13" t="s">
        <v>277</v>
      </c>
      <c r="E95" s="15" t="s">
        <v>62</v>
      </c>
      <c r="F95" s="14">
        <v>6</v>
      </c>
      <c r="G95" s="16">
        <v>788.22</v>
      </c>
      <c r="H95" s="16">
        <v>948.54</v>
      </c>
      <c r="I95" s="16">
        <v>5691.24</v>
      </c>
    </row>
    <row r="96" spans="1:9" ht="39" customHeight="1" x14ac:dyDescent="0.3">
      <c r="A96" s="13" t="s">
        <v>278</v>
      </c>
      <c r="B96" s="14" t="s">
        <v>279</v>
      </c>
      <c r="C96" s="13" t="s">
        <v>65</v>
      </c>
      <c r="D96" s="13" t="s">
        <v>280</v>
      </c>
      <c r="E96" s="15" t="s">
        <v>62</v>
      </c>
      <c r="F96" s="14">
        <v>10.08</v>
      </c>
      <c r="G96" s="16">
        <v>1479.99</v>
      </c>
      <c r="H96" s="16">
        <v>1781.02</v>
      </c>
      <c r="I96" s="16">
        <v>17952.68</v>
      </c>
    </row>
    <row r="97" spans="1:9" ht="39" customHeight="1" x14ac:dyDescent="0.3">
      <c r="A97" s="13" t="s">
        <v>281</v>
      </c>
      <c r="B97" s="14" t="s">
        <v>282</v>
      </c>
      <c r="C97" s="13" t="s">
        <v>65</v>
      </c>
      <c r="D97" s="13" t="s">
        <v>283</v>
      </c>
      <c r="E97" s="15" t="s">
        <v>62</v>
      </c>
      <c r="F97" s="14">
        <v>32.78</v>
      </c>
      <c r="G97" s="16">
        <v>1681.55</v>
      </c>
      <c r="H97" s="16">
        <v>2023.58</v>
      </c>
      <c r="I97" s="16">
        <v>66332.95</v>
      </c>
    </row>
    <row r="98" spans="1:9" ht="26.1" customHeight="1" x14ac:dyDescent="0.3">
      <c r="A98" s="13" t="s">
        <v>284</v>
      </c>
      <c r="B98" s="14" t="s">
        <v>285</v>
      </c>
      <c r="C98" s="13" t="s">
        <v>60</v>
      </c>
      <c r="D98" s="13" t="s">
        <v>286</v>
      </c>
      <c r="E98" s="15" t="s">
        <v>287</v>
      </c>
      <c r="F98" s="14">
        <v>1.92</v>
      </c>
      <c r="G98" s="16">
        <v>11809.73</v>
      </c>
      <c r="H98" s="16">
        <v>14211.83</v>
      </c>
      <c r="I98" s="16">
        <v>27286.71</v>
      </c>
    </row>
    <row r="99" spans="1:9" ht="24" customHeight="1" x14ac:dyDescent="0.3">
      <c r="A99" s="11" t="s">
        <v>21</v>
      </c>
      <c r="B99" s="11"/>
      <c r="C99" s="11"/>
      <c r="D99" s="11" t="s">
        <v>22</v>
      </c>
      <c r="E99" s="11"/>
      <c r="F99" s="12"/>
      <c r="G99" s="11"/>
      <c r="H99" s="11"/>
      <c r="I99" s="4">
        <v>71305.279999999999</v>
      </c>
    </row>
    <row r="100" spans="1:9" ht="65.099999999999994" customHeight="1" x14ac:dyDescent="0.3">
      <c r="A100" s="13" t="s">
        <v>288</v>
      </c>
      <c r="B100" s="14" t="s">
        <v>289</v>
      </c>
      <c r="C100" s="13" t="s">
        <v>65</v>
      </c>
      <c r="D100" s="13" t="s">
        <v>290</v>
      </c>
      <c r="E100" s="15" t="s">
        <v>62</v>
      </c>
      <c r="F100" s="14">
        <v>555.70000000000005</v>
      </c>
      <c r="G100" s="16">
        <v>19.559999999999999</v>
      </c>
      <c r="H100" s="16">
        <v>23.54</v>
      </c>
      <c r="I100" s="16">
        <v>13081.18</v>
      </c>
    </row>
    <row r="101" spans="1:9" ht="51.9" customHeight="1" x14ac:dyDescent="0.3">
      <c r="A101" s="13" t="s">
        <v>291</v>
      </c>
      <c r="B101" s="14" t="s">
        <v>292</v>
      </c>
      <c r="C101" s="13" t="s">
        <v>65</v>
      </c>
      <c r="D101" s="13" t="s">
        <v>293</v>
      </c>
      <c r="E101" s="15" t="s">
        <v>62</v>
      </c>
      <c r="F101" s="14">
        <v>555.70000000000005</v>
      </c>
      <c r="G101" s="16">
        <v>59.65</v>
      </c>
      <c r="H101" s="16">
        <v>71.78</v>
      </c>
      <c r="I101" s="16">
        <v>39888.15</v>
      </c>
    </row>
    <row r="102" spans="1:9" ht="39" customHeight="1" x14ac:dyDescent="0.3">
      <c r="A102" s="13" t="s">
        <v>294</v>
      </c>
      <c r="B102" s="14" t="s">
        <v>295</v>
      </c>
      <c r="C102" s="13" t="s">
        <v>65</v>
      </c>
      <c r="D102" s="13" t="s">
        <v>296</v>
      </c>
      <c r="E102" s="15" t="s">
        <v>67</v>
      </c>
      <c r="F102" s="14">
        <v>15.05</v>
      </c>
      <c r="G102" s="16">
        <v>103.81</v>
      </c>
      <c r="H102" s="16">
        <v>124.92</v>
      </c>
      <c r="I102" s="16">
        <v>1880.05</v>
      </c>
    </row>
    <row r="103" spans="1:9" ht="39" customHeight="1" x14ac:dyDescent="0.3">
      <c r="A103" s="13" t="s">
        <v>297</v>
      </c>
      <c r="B103" s="14" t="s">
        <v>298</v>
      </c>
      <c r="C103" s="13" t="s">
        <v>65</v>
      </c>
      <c r="D103" s="13" t="s">
        <v>299</v>
      </c>
      <c r="E103" s="15" t="s">
        <v>67</v>
      </c>
      <c r="F103" s="14">
        <v>161.1</v>
      </c>
      <c r="G103" s="16">
        <v>57.64</v>
      </c>
      <c r="H103" s="16">
        <v>69.36</v>
      </c>
      <c r="I103" s="16">
        <v>11173.9</v>
      </c>
    </row>
    <row r="104" spans="1:9" ht="39" customHeight="1" x14ac:dyDescent="0.3">
      <c r="A104" s="13" t="s">
        <v>300</v>
      </c>
      <c r="B104" s="14" t="s">
        <v>301</v>
      </c>
      <c r="C104" s="13" t="s">
        <v>65</v>
      </c>
      <c r="D104" s="13" t="s">
        <v>302</v>
      </c>
      <c r="E104" s="15" t="s">
        <v>67</v>
      </c>
      <c r="F104" s="14">
        <v>73.3</v>
      </c>
      <c r="G104" s="16">
        <v>59.88</v>
      </c>
      <c r="H104" s="16">
        <v>72.06</v>
      </c>
      <c r="I104" s="16">
        <v>5282</v>
      </c>
    </row>
    <row r="105" spans="1:9" ht="24" customHeight="1" x14ac:dyDescent="0.3">
      <c r="A105" s="11" t="s">
        <v>23</v>
      </c>
      <c r="B105" s="11"/>
      <c r="C105" s="11"/>
      <c r="D105" s="11" t="s">
        <v>24</v>
      </c>
      <c r="E105" s="11"/>
      <c r="F105" s="12"/>
      <c r="G105" s="11"/>
      <c r="H105" s="11"/>
      <c r="I105" s="4">
        <v>2832.22</v>
      </c>
    </row>
    <row r="106" spans="1:9" ht="39" customHeight="1" x14ac:dyDescent="0.3">
      <c r="A106" s="13" t="s">
        <v>303</v>
      </c>
      <c r="B106" s="14" t="s">
        <v>304</v>
      </c>
      <c r="C106" s="13" t="s">
        <v>65</v>
      </c>
      <c r="D106" s="13" t="s">
        <v>305</v>
      </c>
      <c r="E106" s="15" t="s">
        <v>62</v>
      </c>
      <c r="F106" s="14">
        <v>23</v>
      </c>
      <c r="G106" s="16">
        <v>102.33</v>
      </c>
      <c r="H106" s="16">
        <v>123.14</v>
      </c>
      <c r="I106" s="16">
        <v>2832.22</v>
      </c>
    </row>
    <row r="107" spans="1:9" ht="24" customHeight="1" x14ac:dyDescent="0.3">
      <c r="A107" s="11" t="s">
        <v>25</v>
      </c>
      <c r="B107" s="11"/>
      <c r="C107" s="11"/>
      <c r="D107" s="11" t="s">
        <v>26</v>
      </c>
      <c r="E107" s="11"/>
      <c r="F107" s="12"/>
      <c r="G107" s="11"/>
      <c r="H107" s="11"/>
      <c r="I107" s="4">
        <v>23580.74</v>
      </c>
    </row>
    <row r="108" spans="1:9" ht="26.1" customHeight="1" x14ac:dyDescent="0.3">
      <c r="A108" s="13" t="s">
        <v>306</v>
      </c>
      <c r="B108" s="14" t="s">
        <v>307</v>
      </c>
      <c r="C108" s="13" t="s">
        <v>65</v>
      </c>
      <c r="D108" s="13" t="s">
        <v>308</v>
      </c>
      <c r="E108" s="15" t="s">
        <v>62</v>
      </c>
      <c r="F108" s="14">
        <v>561.58000000000004</v>
      </c>
      <c r="G108" s="16">
        <v>34.89</v>
      </c>
      <c r="H108" s="16">
        <v>41.99</v>
      </c>
      <c r="I108" s="16">
        <v>23580.74</v>
      </c>
    </row>
    <row r="109" spans="1:9" ht="24" customHeight="1" x14ac:dyDescent="0.3">
      <c r="A109" s="11" t="s">
        <v>27</v>
      </c>
      <c r="B109" s="11"/>
      <c r="C109" s="11"/>
      <c r="D109" s="11" t="s">
        <v>28</v>
      </c>
      <c r="E109" s="11"/>
      <c r="F109" s="12"/>
      <c r="G109" s="11"/>
      <c r="H109" s="11"/>
      <c r="I109" s="4">
        <v>137272.70000000001</v>
      </c>
    </row>
    <row r="110" spans="1:9" ht="26.1" customHeight="1" x14ac:dyDescent="0.3">
      <c r="A110" s="13" t="s">
        <v>309</v>
      </c>
      <c r="B110" s="14" t="s">
        <v>310</v>
      </c>
      <c r="C110" s="13" t="s">
        <v>65</v>
      </c>
      <c r="D110" s="13" t="s">
        <v>311</v>
      </c>
      <c r="E110" s="15" t="s">
        <v>62</v>
      </c>
      <c r="F110" s="14">
        <v>595.5</v>
      </c>
      <c r="G110" s="16">
        <v>17.32</v>
      </c>
      <c r="H110" s="16">
        <v>20.84</v>
      </c>
      <c r="I110" s="16">
        <v>12410.22</v>
      </c>
    </row>
    <row r="111" spans="1:9" ht="51.9" customHeight="1" x14ac:dyDescent="0.3">
      <c r="A111" s="13" t="s">
        <v>312</v>
      </c>
      <c r="B111" s="14" t="s">
        <v>313</v>
      </c>
      <c r="C111" s="13" t="s">
        <v>65</v>
      </c>
      <c r="D111" s="13" t="s">
        <v>314</v>
      </c>
      <c r="E111" s="15" t="s">
        <v>62</v>
      </c>
      <c r="F111" s="14">
        <v>595.5</v>
      </c>
      <c r="G111" s="16">
        <v>28.93</v>
      </c>
      <c r="H111" s="16">
        <v>34.81</v>
      </c>
      <c r="I111" s="16">
        <v>20729.36</v>
      </c>
    </row>
    <row r="112" spans="1:9" ht="39" customHeight="1" x14ac:dyDescent="0.3">
      <c r="A112" s="13" t="s">
        <v>315</v>
      </c>
      <c r="B112" s="14" t="s">
        <v>316</v>
      </c>
      <c r="C112" s="13" t="s">
        <v>65</v>
      </c>
      <c r="D112" s="13" t="s">
        <v>317</v>
      </c>
      <c r="E112" s="15" t="s">
        <v>62</v>
      </c>
      <c r="F112" s="14">
        <v>50.02</v>
      </c>
      <c r="G112" s="16">
        <v>55.37</v>
      </c>
      <c r="H112" s="16">
        <v>66.63</v>
      </c>
      <c r="I112" s="16">
        <v>3332.83</v>
      </c>
    </row>
    <row r="113" spans="1:9" ht="39" customHeight="1" x14ac:dyDescent="0.3">
      <c r="A113" s="13" t="s">
        <v>318</v>
      </c>
      <c r="B113" s="14" t="s">
        <v>319</v>
      </c>
      <c r="C113" s="13" t="s">
        <v>247</v>
      </c>
      <c r="D113" s="13" t="s">
        <v>320</v>
      </c>
      <c r="E113" s="15" t="s">
        <v>62</v>
      </c>
      <c r="F113" s="14">
        <v>511.56</v>
      </c>
      <c r="G113" s="16">
        <v>57</v>
      </c>
      <c r="H113" s="16">
        <v>68.59</v>
      </c>
      <c r="I113" s="16">
        <v>35087.9</v>
      </c>
    </row>
    <row r="114" spans="1:9" ht="26.1" customHeight="1" x14ac:dyDescent="0.3">
      <c r="A114" s="13" t="s">
        <v>321</v>
      </c>
      <c r="B114" s="14" t="s">
        <v>322</v>
      </c>
      <c r="C114" s="13" t="s">
        <v>247</v>
      </c>
      <c r="D114" s="13" t="s">
        <v>323</v>
      </c>
      <c r="E114" s="15" t="s">
        <v>62</v>
      </c>
      <c r="F114" s="14">
        <v>511.56</v>
      </c>
      <c r="G114" s="16">
        <v>25.83</v>
      </c>
      <c r="H114" s="16">
        <v>31.08</v>
      </c>
      <c r="I114" s="16">
        <v>15899.28</v>
      </c>
    </row>
    <row r="115" spans="1:9" ht="24" customHeight="1" x14ac:dyDescent="0.3">
      <c r="A115" s="13" t="s">
        <v>324</v>
      </c>
      <c r="B115" s="14" t="s">
        <v>325</v>
      </c>
      <c r="C115" s="13" t="s">
        <v>247</v>
      </c>
      <c r="D115" s="13" t="s">
        <v>326</v>
      </c>
      <c r="E115" s="15" t="s">
        <v>327</v>
      </c>
      <c r="F115" s="14">
        <v>429.06</v>
      </c>
      <c r="G115" s="16">
        <v>20.18</v>
      </c>
      <c r="H115" s="16">
        <v>24.28</v>
      </c>
      <c r="I115" s="16">
        <v>10417.58</v>
      </c>
    </row>
    <row r="116" spans="1:9" ht="39" customHeight="1" x14ac:dyDescent="0.3">
      <c r="A116" s="13" t="s">
        <v>328</v>
      </c>
      <c r="B116" s="14" t="s">
        <v>329</v>
      </c>
      <c r="C116" s="13" t="s">
        <v>65</v>
      </c>
      <c r="D116" s="13" t="s">
        <v>330</v>
      </c>
      <c r="E116" s="15" t="s">
        <v>62</v>
      </c>
      <c r="F116" s="14">
        <v>373.68</v>
      </c>
      <c r="G116" s="16">
        <v>61.9</v>
      </c>
      <c r="H116" s="16">
        <v>74.489999999999995</v>
      </c>
      <c r="I116" s="16">
        <v>27835.42</v>
      </c>
    </row>
    <row r="117" spans="1:9" ht="65.099999999999994" customHeight="1" x14ac:dyDescent="0.3">
      <c r="A117" s="13" t="s">
        <v>331</v>
      </c>
      <c r="B117" s="14" t="s">
        <v>332</v>
      </c>
      <c r="C117" s="13" t="s">
        <v>65</v>
      </c>
      <c r="D117" s="13" t="s">
        <v>333</v>
      </c>
      <c r="E117" s="15" t="s">
        <v>67</v>
      </c>
      <c r="F117" s="14">
        <v>106.59</v>
      </c>
      <c r="G117" s="16">
        <v>47.14</v>
      </c>
      <c r="H117" s="16">
        <v>56.73</v>
      </c>
      <c r="I117" s="16">
        <v>6046.85</v>
      </c>
    </row>
    <row r="118" spans="1:9" ht="39" customHeight="1" x14ac:dyDescent="0.3">
      <c r="A118" s="13" t="s">
        <v>334</v>
      </c>
      <c r="B118" s="14" t="s">
        <v>335</v>
      </c>
      <c r="C118" s="13" t="s">
        <v>65</v>
      </c>
      <c r="D118" s="13" t="s">
        <v>336</v>
      </c>
      <c r="E118" s="15" t="s">
        <v>73</v>
      </c>
      <c r="F118" s="14">
        <v>6.3</v>
      </c>
      <c r="G118" s="16">
        <v>727.21</v>
      </c>
      <c r="H118" s="16">
        <v>875.12</v>
      </c>
      <c r="I118" s="16">
        <v>5513.26</v>
      </c>
    </row>
    <row r="119" spans="1:9" ht="24" customHeight="1" x14ac:dyDescent="0.3">
      <c r="A119" s="11" t="s">
        <v>29</v>
      </c>
      <c r="B119" s="11"/>
      <c r="C119" s="11"/>
      <c r="D119" s="11" t="s">
        <v>30</v>
      </c>
      <c r="E119" s="11"/>
      <c r="F119" s="12"/>
      <c r="G119" s="11"/>
      <c r="H119" s="11"/>
      <c r="I119" s="4">
        <v>104504.84</v>
      </c>
    </row>
    <row r="120" spans="1:9" ht="51.9" customHeight="1" x14ac:dyDescent="0.3">
      <c r="A120" s="13" t="s">
        <v>337</v>
      </c>
      <c r="B120" s="14" t="s">
        <v>338</v>
      </c>
      <c r="C120" s="13" t="s">
        <v>65</v>
      </c>
      <c r="D120" s="13" t="s">
        <v>339</v>
      </c>
      <c r="E120" s="15" t="s">
        <v>62</v>
      </c>
      <c r="F120" s="14">
        <v>2523.62</v>
      </c>
      <c r="G120" s="16">
        <v>3.83</v>
      </c>
      <c r="H120" s="16">
        <v>4.6100000000000003</v>
      </c>
      <c r="I120" s="16">
        <v>11633.89</v>
      </c>
    </row>
    <row r="121" spans="1:9" ht="51.9" customHeight="1" x14ac:dyDescent="0.3">
      <c r="A121" s="13" t="s">
        <v>340</v>
      </c>
      <c r="B121" s="14" t="s">
        <v>341</v>
      </c>
      <c r="C121" s="13" t="s">
        <v>65</v>
      </c>
      <c r="D121" s="13" t="s">
        <v>342</v>
      </c>
      <c r="E121" s="15" t="s">
        <v>62</v>
      </c>
      <c r="F121" s="14">
        <v>2254.9299999999998</v>
      </c>
      <c r="G121" s="16">
        <v>23.47</v>
      </c>
      <c r="H121" s="16">
        <v>28.24</v>
      </c>
      <c r="I121" s="16">
        <v>63679.22</v>
      </c>
    </row>
    <row r="122" spans="1:9" ht="65.099999999999994" customHeight="1" x14ac:dyDescent="0.3">
      <c r="A122" s="13" t="s">
        <v>343</v>
      </c>
      <c r="B122" s="14" t="s">
        <v>344</v>
      </c>
      <c r="C122" s="13" t="s">
        <v>65</v>
      </c>
      <c r="D122" s="13" t="s">
        <v>345</v>
      </c>
      <c r="E122" s="15" t="s">
        <v>62</v>
      </c>
      <c r="F122" s="14">
        <v>205.58</v>
      </c>
      <c r="G122" s="16">
        <v>19.05</v>
      </c>
      <c r="H122" s="16">
        <v>22.92</v>
      </c>
      <c r="I122" s="16">
        <v>4711.8900000000003</v>
      </c>
    </row>
    <row r="123" spans="1:9" ht="51.9" customHeight="1" x14ac:dyDescent="0.3">
      <c r="A123" s="13" t="s">
        <v>346</v>
      </c>
      <c r="B123" s="14" t="s">
        <v>347</v>
      </c>
      <c r="C123" s="13" t="s">
        <v>65</v>
      </c>
      <c r="D123" s="13" t="s">
        <v>348</v>
      </c>
      <c r="E123" s="15" t="s">
        <v>62</v>
      </c>
      <c r="F123" s="14">
        <v>205.58</v>
      </c>
      <c r="G123" s="16">
        <v>66.14</v>
      </c>
      <c r="H123" s="16">
        <v>79.59</v>
      </c>
      <c r="I123" s="16">
        <v>16362.11</v>
      </c>
    </row>
    <row r="124" spans="1:9" ht="26.1" customHeight="1" x14ac:dyDescent="0.3">
      <c r="A124" s="13" t="s">
        <v>349</v>
      </c>
      <c r="B124" s="14" t="s">
        <v>350</v>
      </c>
      <c r="C124" s="13" t="s">
        <v>60</v>
      </c>
      <c r="D124" s="13" t="s">
        <v>351</v>
      </c>
      <c r="E124" s="15" t="s">
        <v>62</v>
      </c>
      <c r="F124" s="14">
        <v>10.97</v>
      </c>
      <c r="G124" s="16">
        <v>382.68</v>
      </c>
      <c r="H124" s="16">
        <v>460.52</v>
      </c>
      <c r="I124" s="16">
        <v>5051.8999999999996</v>
      </c>
    </row>
    <row r="125" spans="1:9" ht="51.9" customHeight="1" x14ac:dyDescent="0.3">
      <c r="A125" s="13" t="s">
        <v>352</v>
      </c>
      <c r="B125" s="14" t="s">
        <v>353</v>
      </c>
      <c r="C125" s="13" t="s">
        <v>247</v>
      </c>
      <c r="D125" s="13" t="s">
        <v>354</v>
      </c>
      <c r="E125" s="15" t="s">
        <v>62</v>
      </c>
      <c r="F125" s="14">
        <v>52.14</v>
      </c>
      <c r="G125" s="16">
        <v>48.86</v>
      </c>
      <c r="H125" s="16">
        <v>58.8</v>
      </c>
      <c r="I125" s="16">
        <v>3065.83</v>
      </c>
    </row>
    <row r="126" spans="1:9" ht="24" customHeight="1" x14ac:dyDescent="0.3">
      <c r="A126" s="11" t="s">
        <v>31</v>
      </c>
      <c r="B126" s="11"/>
      <c r="C126" s="11"/>
      <c r="D126" s="11" t="s">
        <v>32</v>
      </c>
      <c r="E126" s="11"/>
      <c r="F126" s="12"/>
      <c r="G126" s="11"/>
      <c r="H126" s="11"/>
      <c r="I126" s="4">
        <v>88849.37</v>
      </c>
    </row>
    <row r="127" spans="1:9" ht="26.1" customHeight="1" x14ac:dyDescent="0.3">
      <c r="A127" s="13" t="s">
        <v>355</v>
      </c>
      <c r="B127" s="14" t="s">
        <v>356</v>
      </c>
      <c r="C127" s="13" t="s">
        <v>65</v>
      </c>
      <c r="D127" s="13" t="s">
        <v>357</v>
      </c>
      <c r="E127" s="15" t="s">
        <v>62</v>
      </c>
      <c r="F127" s="14">
        <v>2254.9299999999998</v>
      </c>
      <c r="G127" s="16">
        <v>3.68</v>
      </c>
      <c r="H127" s="16">
        <v>4.43</v>
      </c>
      <c r="I127" s="16">
        <v>9989.34</v>
      </c>
    </row>
    <row r="128" spans="1:9" ht="26.1" customHeight="1" x14ac:dyDescent="0.3">
      <c r="A128" s="13" t="s">
        <v>358</v>
      </c>
      <c r="B128" s="14" t="s">
        <v>359</v>
      </c>
      <c r="C128" s="13" t="s">
        <v>65</v>
      </c>
      <c r="D128" s="13" t="s">
        <v>360</v>
      </c>
      <c r="E128" s="15" t="s">
        <v>62</v>
      </c>
      <c r="F128" s="14">
        <v>2254.9299999999998</v>
      </c>
      <c r="G128" s="16">
        <v>15.01</v>
      </c>
      <c r="H128" s="16">
        <v>18.059999999999999</v>
      </c>
      <c r="I128" s="16">
        <v>40724.04</v>
      </c>
    </row>
    <row r="129" spans="1:9" ht="26.1" customHeight="1" x14ac:dyDescent="0.3">
      <c r="A129" s="13" t="s">
        <v>361</v>
      </c>
      <c r="B129" s="14" t="s">
        <v>362</v>
      </c>
      <c r="C129" s="13" t="s">
        <v>65</v>
      </c>
      <c r="D129" s="13" t="s">
        <v>363</v>
      </c>
      <c r="E129" s="15" t="s">
        <v>62</v>
      </c>
      <c r="F129" s="14">
        <v>2254.9299999999998</v>
      </c>
      <c r="G129" s="16">
        <v>9.2100000000000009</v>
      </c>
      <c r="H129" s="16">
        <v>11.08</v>
      </c>
      <c r="I129" s="16">
        <v>24984.62</v>
      </c>
    </row>
    <row r="130" spans="1:9" ht="26.1" customHeight="1" x14ac:dyDescent="0.3">
      <c r="A130" s="13" t="s">
        <v>364</v>
      </c>
      <c r="B130" s="14" t="s">
        <v>365</v>
      </c>
      <c r="C130" s="13" t="s">
        <v>247</v>
      </c>
      <c r="D130" s="13" t="s">
        <v>366</v>
      </c>
      <c r="E130" s="15" t="s">
        <v>62</v>
      </c>
      <c r="F130" s="14">
        <v>92.42</v>
      </c>
      <c r="G130" s="16">
        <v>118.25</v>
      </c>
      <c r="H130" s="16">
        <v>142.30000000000001</v>
      </c>
      <c r="I130" s="16">
        <v>13151.37</v>
      </c>
    </row>
    <row r="131" spans="1:9" ht="24" customHeight="1" x14ac:dyDescent="0.3">
      <c r="A131" s="11" t="s">
        <v>33</v>
      </c>
      <c r="B131" s="11"/>
      <c r="C131" s="11"/>
      <c r="D131" s="11" t="s">
        <v>34</v>
      </c>
      <c r="E131" s="11"/>
      <c r="F131" s="12"/>
      <c r="G131" s="11"/>
      <c r="H131" s="11"/>
      <c r="I131" s="4">
        <v>80313.100000000006</v>
      </c>
    </row>
    <row r="132" spans="1:9" ht="26.1" customHeight="1" x14ac:dyDescent="0.3">
      <c r="A132" s="17" t="s">
        <v>367</v>
      </c>
      <c r="B132" s="18" t="s">
        <v>368</v>
      </c>
      <c r="C132" s="17" t="s">
        <v>65</v>
      </c>
      <c r="D132" s="17" t="s">
        <v>369</v>
      </c>
      <c r="E132" s="19" t="s">
        <v>252</v>
      </c>
      <c r="F132" s="18">
        <v>137</v>
      </c>
      <c r="G132" s="20">
        <v>1.34</v>
      </c>
      <c r="H132" s="20">
        <v>1.61</v>
      </c>
      <c r="I132" s="20">
        <v>220.57</v>
      </c>
    </row>
    <row r="133" spans="1:9" ht="26.1" customHeight="1" x14ac:dyDescent="0.3">
      <c r="A133" s="13" t="s">
        <v>370</v>
      </c>
      <c r="B133" s="14" t="s">
        <v>371</v>
      </c>
      <c r="C133" s="13" t="s">
        <v>65</v>
      </c>
      <c r="D133" s="13" t="s">
        <v>372</v>
      </c>
      <c r="E133" s="15" t="s">
        <v>252</v>
      </c>
      <c r="F133" s="14">
        <v>81</v>
      </c>
      <c r="G133" s="16">
        <v>11.78</v>
      </c>
      <c r="H133" s="16">
        <v>14.18</v>
      </c>
      <c r="I133" s="16">
        <v>1148.58</v>
      </c>
    </row>
    <row r="134" spans="1:9" ht="39" customHeight="1" x14ac:dyDescent="0.3">
      <c r="A134" s="13" t="s">
        <v>373</v>
      </c>
      <c r="B134" s="14" t="s">
        <v>374</v>
      </c>
      <c r="C134" s="13" t="s">
        <v>65</v>
      </c>
      <c r="D134" s="13" t="s">
        <v>375</v>
      </c>
      <c r="E134" s="15" t="s">
        <v>67</v>
      </c>
      <c r="F134" s="14">
        <v>1622.8</v>
      </c>
      <c r="G134" s="16">
        <v>3.94</v>
      </c>
      <c r="H134" s="16">
        <v>4.74</v>
      </c>
      <c r="I134" s="16">
        <v>7692.07</v>
      </c>
    </row>
    <row r="135" spans="1:9" ht="39" customHeight="1" x14ac:dyDescent="0.3">
      <c r="A135" s="13" t="s">
        <v>376</v>
      </c>
      <c r="B135" s="14" t="s">
        <v>377</v>
      </c>
      <c r="C135" s="13" t="s">
        <v>65</v>
      </c>
      <c r="D135" s="13" t="s">
        <v>378</v>
      </c>
      <c r="E135" s="15" t="s">
        <v>252</v>
      </c>
      <c r="F135" s="14">
        <v>0</v>
      </c>
      <c r="G135" s="16">
        <v>6.45</v>
      </c>
      <c r="H135" s="16">
        <v>7.76</v>
      </c>
      <c r="I135" s="16">
        <v>0</v>
      </c>
    </row>
    <row r="136" spans="1:9" ht="39" customHeight="1" x14ac:dyDescent="0.3">
      <c r="A136" s="13" t="s">
        <v>379</v>
      </c>
      <c r="B136" s="14" t="s">
        <v>380</v>
      </c>
      <c r="C136" s="13" t="s">
        <v>65</v>
      </c>
      <c r="D136" s="13" t="s">
        <v>381</v>
      </c>
      <c r="E136" s="15" t="s">
        <v>67</v>
      </c>
      <c r="F136" s="14">
        <v>337</v>
      </c>
      <c r="G136" s="16">
        <v>6.14</v>
      </c>
      <c r="H136" s="16">
        <v>7.39</v>
      </c>
      <c r="I136" s="16">
        <v>2490.4299999999998</v>
      </c>
    </row>
    <row r="137" spans="1:9" ht="39" customHeight="1" x14ac:dyDescent="0.3">
      <c r="A137" s="13" t="s">
        <v>382</v>
      </c>
      <c r="B137" s="14" t="s">
        <v>383</v>
      </c>
      <c r="C137" s="13" t="s">
        <v>65</v>
      </c>
      <c r="D137" s="13" t="s">
        <v>384</v>
      </c>
      <c r="E137" s="15" t="s">
        <v>67</v>
      </c>
      <c r="F137" s="14">
        <v>62.8</v>
      </c>
      <c r="G137" s="16">
        <v>22.4</v>
      </c>
      <c r="H137" s="16">
        <v>26.96</v>
      </c>
      <c r="I137" s="16">
        <v>1693.09</v>
      </c>
    </row>
    <row r="138" spans="1:9" ht="39" customHeight="1" x14ac:dyDescent="0.3">
      <c r="A138" s="13" t="s">
        <v>385</v>
      </c>
      <c r="B138" s="14" t="s">
        <v>386</v>
      </c>
      <c r="C138" s="13" t="s">
        <v>65</v>
      </c>
      <c r="D138" s="13" t="s">
        <v>387</v>
      </c>
      <c r="E138" s="15" t="s">
        <v>67</v>
      </c>
      <c r="F138" s="14">
        <v>39.4</v>
      </c>
      <c r="G138" s="16">
        <v>15.98</v>
      </c>
      <c r="H138" s="16">
        <v>19.23</v>
      </c>
      <c r="I138" s="16">
        <v>757.66</v>
      </c>
    </row>
    <row r="139" spans="1:9" ht="39" customHeight="1" x14ac:dyDescent="0.3">
      <c r="A139" s="13" t="s">
        <v>388</v>
      </c>
      <c r="B139" s="14" t="s">
        <v>389</v>
      </c>
      <c r="C139" s="13" t="s">
        <v>65</v>
      </c>
      <c r="D139" s="13" t="s">
        <v>390</v>
      </c>
      <c r="E139" s="15" t="s">
        <v>67</v>
      </c>
      <c r="F139" s="14">
        <v>166.9</v>
      </c>
      <c r="G139" s="16">
        <v>26.21</v>
      </c>
      <c r="H139" s="16">
        <v>31.54</v>
      </c>
      <c r="I139" s="16">
        <v>5264.03</v>
      </c>
    </row>
    <row r="140" spans="1:9" ht="39" customHeight="1" x14ac:dyDescent="0.3">
      <c r="A140" s="13" t="s">
        <v>391</v>
      </c>
      <c r="B140" s="14" t="s">
        <v>392</v>
      </c>
      <c r="C140" s="13" t="s">
        <v>65</v>
      </c>
      <c r="D140" s="13" t="s">
        <v>393</v>
      </c>
      <c r="E140" s="15" t="s">
        <v>252</v>
      </c>
      <c r="F140" s="14">
        <v>16</v>
      </c>
      <c r="G140" s="16">
        <v>25.82</v>
      </c>
      <c r="H140" s="16">
        <v>31.07</v>
      </c>
      <c r="I140" s="16">
        <v>497.12</v>
      </c>
    </row>
    <row r="141" spans="1:9" ht="39" customHeight="1" x14ac:dyDescent="0.3">
      <c r="A141" s="13" t="s">
        <v>394</v>
      </c>
      <c r="B141" s="14" t="s">
        <v>395</v>
      </c>
      <c r="C141" s="13" t="s">
        <v>65</v>
      </c>
      <c r="D141" s="13" t="s">
        <v>396</v>
      </c>
      <c r="E141" s="15" t="s">
        <v>252</v>
      </c>
      <c r="F141" s="14">
        <v>25</v>
      </c>
      <c r="G141" s="16">
        <v>43.91</v>
      </c>
      <c r="H141" s="16">
        <v>52.84</v>
      </c>
      <c r="I141" s="16">
        <v>1321</v>
      </c>
    </row>
    <row r="142" spans="1:9" ht="39" customHeight="1" x14ac:dyDescent="0.3">
      <c r="A142" s="13" t="s">
        <v>397</v>
      </c>
      <c r="B142" s="14" t="s">
        <v>398</v>
      </c>
      <c r="C142" s="13" t="s">
        <v>65</v>
      </c>
      <c r="D142" s="13" t="s">
        <v>399</v>
      </c>
      <c r="E142" s="15" t="s">
        <v>252</v>
      </c>
      <c r="F142" s="14">
        <v>25</v>
      </c>
      <c r="G142" s="16">
        <v>40.549999999999997</v>
      </c>
      <c r="H142" s="16">
        <v>48.8</v>
      </c>
      <c r="I142" s="16">
        <v>1220</v>
      </c>
    </row>
    <row r="143" spans="1:9" ht="39" customHeight="1" x14ac:dyDescent="0.3">
      <c r="A143" s="13" t="s">
        <v>400</v>
      </c>
      <c r="B143" s="14" t="s">
        <v>401</v>
      </c>
      <c r="C143" s="13" t="s">
        <v>65</v>
      </c>
      <c r="D143" s="13" t="s">
        <v>402</v>
      </c>
      <c r="E143" s="15" t="s">
        <v>252</v>
      </c>
      <c r="F143" s="14">
        <v>49</v>
      </c>
      <c r="G143" s="16">
        <v>27.14</v>
      </c>
      <c r="H143" s="16">
        <v>32.659999999999997</v>
      </c>
      <c r="I143" s="16">
        <v>1600.34</v>
      </c>
    </row>
    <row r="144" spans="1:9" ht="26.1" customHeight="1" x14ac:dyDescent="0.3">
      <c r="A144" s="13" t="s">
        <v>403</v>
      </c>
      <c r="B144" s="14" t="s">
        <v>404</v>
      </c>
      <c r="C144" s="13" t="s">
        <v>65</v>
      </c>
      <c r="D144" s="13" t="s">
        <v>405</v>
      </c>
      <c r="E144" s="15" t="s">
        <v>252</v>
      </c>
      <c r="F144" s="14">
        <v>28</v>
      </c>
      <c r="G144" s="16">
        <v>11</v>
      </c>
      <c r="H144" s="16">
        <v>13.24</v>
      </c>
      <c r="I144" s="16">
        <v>370.72</v>
      </c>
    </row>
    <row r="145" spans="1:9" ht="26.1" customHeight="1" x14ac:dyDescent="0.3">
      <c r="A145" s="13" t="s">
        <v>406</v>
      </c>
      <c r="B145" s="14" t="s">
        <v>407</v>
      </c>
      <c r="C145" s="13" t="s">
        <v>65</v>
      </c>
      <c r="D145" s="13" t="s">
        <v>408</v>
      </c>
      <c r="E145" s="15" t="s">
        <v>252</v>
      </c>
      <c r="F145" s="14">
        <v>5</v>
      </c>
      <c r="G145" s="16">
        <v>11.52</v>
      </c>
      <c r="H145" s="16">
        <v>13.86</v>
      </c>
      <c r="I145" s="16">
        <v>69.3</v>
      </c>
    </row>
    <row r="146" spans="1:9" ht="26.1" customHeight="1" x14ac:dyDescent="0.3">
      <c r="A146" s="13" t="s">
        <v>409</v>
      </c>
      <c r="B146" s="14" t="s">
        <v>410</v>
      </c>
      <c r="C146" s="13" t="s">
        <v>65</v>
      </c>
      <c r="D146" s="13" t="s">
        <v>411</v>
      </c>
      <c r="E146" s="15" t="s">
        <v>252</v>
      </c>
      <c r="F146" s="14">
        <v>2</v>
      </c>
      <c r="G146" s="16">
        <v>72.06</v>
      </c>
      <c r="H146" s="16">
        <v>86.72</v>
      </c>
      <c r="I146" s="16">
        <v>173.44</v>
      </c>
    </row>
    <row r="147" spans="1:9" ht="26.1" customHeight="1" x14ac:dyDescent="0.3">
      <c r="A147" s="13" t="s">
        <v>412</v>
      </c>
      <c r="B147" s="14" t="s">
        <v>413</v>
      </c>
      <c r="C147" s="13" t="s">
        <v>65</v>
      </c>
      <c r="D147" s="13" t="s">
        <v>414</v>
      </c>
      <c r="E147" s="15" t="s">
        <v>252</v>
      </c>
      <c r="F147" s="14">
        <v>1</v>
      </c>
      <c r="G147" s="16">
        <v>75.989999999999995</v>
      </c>
      <c r="H147" s="16">
        <v>91.45</v>
      </c>
      <c r="I147" s="16">
        <v>91.45</v>
      </c>
    </row>
    <row r="148" spans="1:9" ht="39" customHeight="1" x14ac:dyDescent="0.3">
      <c r="A148" s="13" t="s">
        <v>415</v>
      </c>
      <c r="B148" s="14" t="s">
        <v>416</v>
      </c>
      <c r="C148" s="13" t="s">
        <v>65</v>
      </c>
      <c r="D148" s="13" t="s">
        <v>417</v>
      </c>
      <c r="E148" s="15" t="s">
        <v>252</v>
      </c>
      <c r="F148" s="14">
        <v>7</v>
      </c>
      <c r="G148" s="16">
        <v>145.65</v>
      </c>
      <c r="H148" s="16">
        <v>175.28</v>
      </c>
      <c r="I148" s="16">
        <v>1226.96</v>
      </c>
    </row>
    <row r="149" spans="1:9" ht="39" customHeight="1" x14ac:dyDescent="0.3">
      <c r="A149" s="13" t="s">
        <v>418</v>
      </c>
      <c r="B149" s="14" t="s">
        <v>419</v>
      </c>
      <c r="C149" s="13" t="s">
        <v>65</v>
      </c>
      <c r="D149" s="13" t="s">
        <v>420</v>
      </c>
      <c r="E149" s="15" t="s">
        <v>67</v>
      </c>
      <c r="F149" s="14">
        <v>69.3</v>
      </c>
      <c r="G149" s="16">
        <v>12.3</v>
      </c>
      <c r="H149" s="16">
        <v>14.8</v>
      </c>
      <c r="I149" s="16">
        <v>1025.6400000000001</v>
      </c>
    </row>
    <row r="150" spans="1:9" ht="39" customHeight="1" x14ac:dyDescent="0.3">
      <c r="A150" s="13" t="s">
        <v>421</v>
      </c>
      <c r="B150" s="14" t="s">
        <v>422</v>
      </c>
      <c r="C150" s="13" t="s">
        <v>65</v>
      </c>
      <c r="D150" s="13" t="s">
        <v>423</v>
      </c>
      <c r="E150" s="15" t="s">
        <v>67</v>
      </c>
      <c r="F150" s="14">
        <v>789.2</v>
      </c>
      <c r="G150" s="16">
        <v>9.67</v>
      </c>
      <c r="H150" s="16">
        <v>11.64</v>
      </c>
      <c r="I150" s="16">
        <v>9186.2900000000009</v>
      </c>
    </row>
    <row r="151" spans="1:9" ht="26.1" customHeight="1" x14ac:dyDescent="0.3">
      <c r="A151" s="13" t="s">
        <v>424</v>
      </c>
      <c r="B151" s="14" t="s">
        <v>425</v>
      </c>
      <c r="C151" s="13" t="s">
        <v>60</v>
      </c>
      <c r="D151" s="13" t="s">
        <v>426</v>
      </c>
      <c r="E151" s="15" t="s">
        <v>427</v>
      </c>
      <c r="F151" s="14">
        <v>5</v>
      </c>
      <c r="G151" s="16">
        <v>73.599999999999994</v>
      </c>
      <c r="H151" s="16">
        <v>88.57</v>
      </c>
      <c r="I151" s="16">
        <v>442.85</v>
      </c>
    </row>
    <row r="152" spans="1:9" ht="26.1" customHeight="1" x14ac:dyDescent="0.3">
      <c r="A152" s="13" t="s">
        <v>428</v>
      </c>
      <c r="B152" s="14" t="s">
        <v>429</v>
      </c>
      <c r="C152" s="13" t="s">
        <v>60</v>
      </c>
      <c r="D152" s="13" t="s">
        <v>430</v>
      </c>
      <c r="E152" s="15" t="s">
        <v>427</v>
      </c>
      <c r="F152" s="14">
        <v>45</v>
      </c>
      <c r="G152" s="16">
        <v>72.400000000000006</v>
      </c>
      <c r="H152" s="16">
        <v>87.13</v>
      </c>
      <c r="I152" s="16">
        <v>3920.85</v>
      </c>
    </row>
    <row r="153" spans="1:9" ht="26.1" customHeight="1" x14ac:dyDescent="0.3">
      <c r="A153" s="13" t="s">
        <v>431</v>
      </c>
      <c r="B153" s="14" t="s">
        <v>432</v>
      </c>
      <c r="C153" s="13" t="s">
        <v>247</v>
      </c>
      <c r="D153" s="13" t="s">
        <v>433</v>
      </c>
      <c r="E153" s="15" t="s">
        <v>256</v>
      </c>
      <c r="F153" s="14">
        <v>8</v>
      </c>
      <c r="G153" s="16">
        <v>56.94</v>
      </c>
      <c r="H153" s="16">
        <v>68.52</v>
      </c>
      <c r="I153" s="16">
        <v>548.16</v>
      </c>
    </row>
    <row r="154" spans="1:9" ht="26.1" customHeight="1" x14ac:dyDescent="0.3">
      <c r="A154" s="13" t="s">
        <v>434</v>
      </c>
      <c r="B154" s="14" t="s">
        <v>435</v>
      </c>
      <c r="C154" s="13" t="s">
        <v>65</v>
      </c>
      <c r="D154" s="13" t="s">
        <v>436</v>
      </c>
      <c r="E154" s="15" t="s">
        <v>252</v>
      </c>
      <c r="F154" s="14">
        <v>3</v>
      </c>
      <c r="G154" s="16">
        <v>23.15</v>
      </c>
      <c r="H154" s="16">
        <v>27.86</v>
      </c>
      <c r="I154" s="16">
        <v>83.58</v>
      </c>
    </row>
    <row r="155" spans="1:9" ht="26.1" customHeight="1" x14ac:dyDescent="0.3">
      <c r="A155" s="13" t="s">
        <v>437</v>
      </c>
      <c r="B155" s="14" t="s">
        <v>438</v>
      </c>
      <c r="C155" s="13" t="s">
        <v>65</v>
      </c>
      <c r="D155" s="13" t="s">
        <v>439</v>
      </c>
      <c r="E155" s="15" t="s">
        <v>252</v>
      </c>
      <c r="F155" s="14">
        <v>58</v>
      </c>
      <c r="G155" s="16">
        <v>33.299999999999997</v>
      </c>
      <c r="H155" s="16">
        <v>40.07</v>
      </c>
      <c r="I155" s="16">
        <v>2324.06</v>
      </c>
    </row>
    <row r="156" spans="1:9" ht="24" customHeight="1" x14ac:dyDescent="0.3">
      <c r="A156" s="17" t="s">
        <v>440</v>
      </c>
      <c r="B156" s="18" t="s">
        <v>441</v>
      </c>
      <c r="C156" s="17" t="s">
        <v>65</v>
      </c>
      <c r="D156" s="17" t="s">
        <v>442</v>
      </c>
      <c r="E156" s="19" t="s">
        <v>252</v>
      </c>
      <c r="F156" s="18">
        <v>67</v>
      </c>
      <c r="G156" s="20">
        <v>0.23</v>
      </c>
      <c r="H156" s="20">
        <v>0.28000000000000003</v>
      </c>
      <c r="I156" s="20">
        <v>18.760000000000002</v>
      </c>
    </row>
    <row r="157" spans="1:9" ht="39" customHeight="1" x14ac:dyDescent="0.3">
      <c r="A157" s="13" t="s">
        <v>443</v>
      </c>
      <c r="B157" s="14" t="s">
        <v>444</v>
      </c>
      <c r="C157" s="13" t="s">
        <v>65</v>
      </c>
      <c r="D157" s="13" t="s">
        <v>445</v>
      </c>
      <c r="E157" s="15" t="s">
        <v>67</v>
      </c>
      <c r="F157" s="14">
        <v>862.7</v>
      </c>
      <c r="G157" s="16">
        <v>2.69</v>
      </c>
      <c r="H157" s="16">
        <v>3.24</v>
      </c>
      <c r="I157" s="16">
        <v>2795.15</v>
      </c>
    </row>
    <row r="158" spans="1:9" ht="39" customHeight="1" x14ac:dyDescent="0.3">
      <c r="A158" s="13" t="s">
        <v>446</v>
      </c>
      <c r="B158" s="14" t="s">
        <v>447</v>
      </c>
      <c r="C158" s="13" t="s">
        <v>65</v>
      </c>
      <c r="D158" s="13" t="s">
        <v>448</v>
      </c>
      <c r="E158" s="15" t="s">
        <v>67</v>
      </c>
      <c r="F158" s="14">
        <v>150.9</v>
      </c>
      <c r="G158" s="16">
        <v>15.52</v>
      </c>
      <c r="H158" s="16">
        <v>18.68</v>
      </c>
      <c r="I158" s="16">
        <v>2818.81</v>
      </c>
    </row>
    <row r="159" spans="1:9" ht="39" customHeight="1" x14ac:dyDescent="0.3">
      <c r="A159" s="13" t="s">
        <v>449</v>
      </c>
      <c r="B159" s="14" t="s">
        <v>450</v>
      </c>
      <c r="C159" s="13" t="s">
        <v>65</v>
      </c>
      <c r="D159" s="13" t="s">
        <v>451</v>
      </c>
      <c r="E159" s="15" t="s">
        <v>67</v>
      </c>
      <c r="F159" s="14">
        <v>66.2</v>
      </c>
      <c r="G159" s="16">
        <v>52.9</v>
      </c>
      <c r="H159" s="16">
        <v>63.66</v>
      </c>
      <c r="I159" s="16">
        <v>4214.29</v>
      </c>
    </row>
    <row r="160" spans="1:9" ht="39" customHeight="1" x14ac:dyDescent="0.3">
      <c r="A160" s="13" t="s">
        <v>452</v>
      </c>
      <c r="B160" s="14" t="s">
        <v>453</v>
      </c>
      <c r="C160" s="13" t="s">
        <v>65</v>
      </c>
      <c r="D160" s="13" t="s">
        <v>454</v>
      </c>
      <c r="E160" s="15" t="s">
        <v>67</v>
      </c>
      <c r="F160" s="14">
        <v>115.3</v>
      </c>
      <c r="G160" s="16">
        <v>94.9</v>
      </c>
      <c r="H160" s="16">
        <v>114.2</v>
      </c>
      <c r="I160" s="16">
        <v>13167.26</v>
      </c>
    </row>
    <row r="161" spans="1:9" ht="39" customHeight="1" x14ac:dyDescent="0.3">
      <c r="A161" s="13" t="s">
        <v>455</v>
      </c>
      <c r="B161" s="14" t="s">
        <v>456</v>
      </c>
      <c r="C161" s="13" t="s">
        <v>65</v>
      </c>
      <c r="D161" s="13" t="s">
        <v>457</v>
      </c>
      <c r="E161" s="15" t="s">
        <v>252</v>
      </c>
      <c r="F161" s="14">
        <v>17</v>
      </c>
      <c r="G161" s="16">
        <v>30.3</v>
      </c>
      <c r="H161" s="16">
        <v>36.46</v>
      </c>
      <c r="I161" s="16">
        <v>619.82000000000005</v>
      </c>
    </row>
    <row r="162" spans="1:9" ht="26.1" customHeight="1" x14ac:dyDescent="0.3">
      <c r="A162" s="13" t="s">
        <v>458</v>
      </c>
      <c r="B162" s="14" t="s">
        <v>459</v>
      </c>
      <c r="C162" s="13" t="s">
        <v>65</v>
      </c>
      <c r="D162" s="13" t="s">
        <v>460</v>
      </c>
      <c r="E162" s="15" t="s">
        <v>252</v>
      </c>
      <c r="F162" s="14">
        <v>1</v>
      </c>
      <c r="G162" s="16">
        <v>81.97</v>
      </c>
      <c r="H162" s="16">
        <v>98.64</v>
      </c>
      <c r="I162" s="16">
        <v>98.64</v>
      </c>
    </row>
    <row r="163" spans="1:9" ht="39" customHeight="1" x14ac:dyDescent="0.3">
      <c r="A163" s="13" t="s">
        <v>461</v>
      </c>
      <c r="B163" s="14" t="s">
        <v>462</v>
      </c>
      <c r="C163" s="13" t="s">
        <v>247</v>
      </c>
      <c r="D163" s="13" t="s">
        <v>463</v>
      </c>
      <c r="E163" s="15" t="s">
        <v>256</v>
      </c>
      <c r="F163" s="14">
        <v>1</v>
      </c>
      <c r="G163" s="16">
        <v>1461.99</v>
      </c>
      <c r="H163" s="16">
        <v>1759.36</v>
      </c>
      <c r="I163" s="16">
        <v>1759.36</v>
      </c>
    </row>
    <row r="164" spans="1:9" ht="26.1" customHeight="1" x14ac:dyDescent="0.3">
      <c r="A164" s="13" t="s">
        <v>464</v>
      </c>
      <c r="B164" s="14" t="s">
        <v>465</v>
      </c>
      <c r="C164" s="13" t="s">
        <v>247</v>
      </c>
      <c r="D164" s="13" t="s">
        <v>466</v>
      </c>
      <c r="E164" s="15" t="s">
        <v>256</v>
      </c>
      <c r="F164" s="14">
        <v>1</v>
      </c>
      <c r="G164" s="16">
        <v>210.69</v>
      </c>
      <c r="H164" s="16">
        <v>253.54</v>
      </c>
      <c r="I164" s="16">
        <v>253.54</v>
      </c>
    </row>
    <row r="165" spans="1:9" ht="26.1" customHeight="1" x14ac:dyDescent="0.3">
      <c r="A165" s="13" t="s">
        <v>467</v>
      </c>
      <c r="B165" s="14" t="s">
        <v>468</v>
      </c>
      <c r="C165" s="13" t="s">
        <v>65</v>
      </c>
      <c r="D165" s="13" t="s">
        <v>469</v>
      </c>
      <c r="E165" s="15" t="s">
        <v>67</v>
      </c>
      <c r="F165" s="14">
        <v>9.4</v>
      </c>
      <c r="G165" s="16">
        <v>44.47</v>
      </c>
      <c r="H165" s="16">
        <v>53.52</v>
      </c>
      <c r="I165" s="16">
        <v>503.09</v>
      </c>
    </row>
    <row r="166" spans="1:9" ht="26.1" customHeight="1" x14ac:dyDescent="0.3">
      <c r="A166" s="13" t="s">
        <v>470</v>
      </c>
      <c r="B166" s="14" t="s">
        <v>471</v>
      </c>
      <c r="C166" s="13" t="s">
        <v>65</v>
      </c>
      <c r="D166" s="13" t="s">
        <v>472</v>
      </c>
      <c r="E166" s="15" t="s">
        <v>67</v>
      </c>
      <c r="F166" s="14">
        <v>58.9</v>
      </c>
      <c r="G166" s="16">
        <v>67.709999999999994</v>
      </c>
      <c r="H166" s="16">
        <v>81.48</v>
      </c>
      <c r="I166" s="16">
        <v>4799.17</v>
      </c>
    </row>
    <row r="167" spans="1:9" ht="26.1" customHeight="1" x14ac:dyDescent="0.3">
      <c r="A167" s="13" t="s">
        <v>473</v>
      </c>
      <c r="B167" s="14" t="s">
        <v>474</v>
      </c>
      <c r="C167" s="13" t="s">
        <v>60</v>
      </c>
      <c r="D167" s="13" t="s">
        <v>475</v>
      </c>
      <c r="E167" s="15" t="s">
        <v>476</v>
      </c>
      <c r="F167" s="14">
        <v>31</v>
      </c>
      <c r="G167" s="16">
        <v>79.84</v>
      </c>
      <c r="H167" s="16">
        <v>96.08</v>
      </c>
      <c r="I167" s="16">
        <v>2978.48</v>
      </c>
    </row>
    <row r="168" spans="1:9" ht="51.9" customHeight="1" x14ac:dyDescent="0.3">
      <c r="A168" s="13" t="s">
        <v>477</v>
      </c>
      <c r="B168" s="14" t="s">
        <v>478</v>
      </c>
      <c r="C168" s="13" t="s">
        <v>65</v>
      </c>
      <c r="D168" s="13" t="s">
        <v>479</v>
      </c>
      <c r="E168" s="15" t="s">
        <v>252</v>
      </c>
      <c r="F168" s="14">
        <v>2</v>
      </c>
      <c r="G168" s="16">
        <v>1212.6199999999999</v>
      </c>
      <c r="H168" s="16">
        <v>1459.27</v>
      </c>
      <c r="I168" s="16">
        <v>2918.54</v>
      </c>
    </row>
    <row r="169" spans="1:9" ht="24" customHeight="1" x14ac:dyDescent="0.3">
      <c r="A169" s="11" t="s">
        <v>35</v>
      </c>
      <c r="B169" s="11"/>
      <c r="C169" s="11"/>
      <c r="D169" s="11" t="s">
        <v>36</v>
      </c>
      <c r="E169" s="11"/>
      <c r="F169" s="12"/>
      <c r="G169" s="11"/>
      <c r="H169" s="11"/>
      <c r="I169" s="4">
        <v>19006.080000000002</v>
      </c>
    </row>
    <row r="170" spans="1:9" ht="24" customHeight="1" x14ac:dyDescent="0.3">
      <c r="A170" s="11" t="s">
        <v>480</v>
      </c>
      <c r="B170" s="11"/>
      <c r="C170" s="11"/>
      <c r="D170" s="11" t="s">
        <v>481</v>
      </c>
      <c r="E170" s="11"/>
      <c r="F170" s="12"/>
      <c r="G170" s="11"/>
      <c r="H170" s="11"/>
      <c r="I170" s="4">
        <v>9285.5499999999993</v>
      </c>
    </row>
    <row r="171" spans="1:9" ht="26.1" customHeight="1" x14ac:dyDescent="0.3">
      <c r="A171" s="13" t="s">
        <v>482</v>
      </c>
      <c r="B171" s="14" t="s">
        <v>483</v>
      </c>
      <c r="C171" s="13" t="s">
        <v>65</v>
      </c>
      <c r="D171" s="13" t="s">
        <v>484</v>
      </c>
      <c r="E171" s="15" t="s">
        <v>252</v>
      </c>
      <c r="F171" s="14">
        <v>1</v>
      </c>
      <c r="G171" s="16">
        <v>16.5</v>
      </c>
      <c r="H171" s="16">
        <v>19.86</v>
      </c>
      <c r="I171" s="16">
        <v>19.86</v>
      </c>
    </row>
    <row r="172" spans="1:9" ht="39" customHeight="1" x14ac:dyDescent="0.3">
      <c r="A172" s="13" t="s">
        <v>485</v>
      </c>
      <c r="B172" s="14" t="s">
        <v>486</v>
      </c>
      <c r="C172" s="13" t="s">
        <v>65</v>
      </c>
      <c r="D172" s="13" t="s">
        <v>487</v>
      </c>
      <c r="E172" s="15" t="s">
        <v>252</v>
      </c>
      <c r="F172" s="14">
        <v>8</v>
      </c>
      <c r="G172" s="16">
        <v>9.64</v>
      </c>
      <c r="H172" s="16">
        <v>11.6</v>
      </c>
      <c r="I172" s="16">
        <v>92.8</v>
      </c>
    </row>
    <row r="173" spans="1:9" ht="39" customHeight="1" x14ac:dyDescent="0.3">
      <c r="A173" s="13" t="s">
        <v>488</v>
      </c>
      <c r="B173" s="14" t="s">
        <v>489</v>
      </c>
      <c r="C173" s="13" t="s">
        <v>65</v>
      </c>
      <c r="D173" s="13" t="s">
        <v>490</v>
      </c>
      <c r="E173" s="15" t="s">
        <v>252</v>
      </c>
      <c r="F173" s="14">
        <v>1</v>
      </c>
      <c r="G173" s="16">
        <v>7.1</v>
      </c>
      <c r="H173" s="16">
        <v>8.5399999999999991</v>
      </c>
      <c r="I173" s="16">
        <v>8.5399999999999991</v>
      </c>
    </row>
    <row r="174" spans="1:9" ht="39" customHeight="1" x14ac:dyDescent="0.3">
      <c r="A174" s="13" t="s">
        <v>491</v>
      </c>
      <c r="B174" s="14" t="s">
        <v>492</v>
      </c>
      <c r="C174" s="13" t="s">
        <v>65</v>
      </c>
      <c r="D174" s="13" t="s">
        <v>493</v>
      </c>
      <c r="E174" s="15" t="s">
        <v>67</v>
      </c>
      <c r="F174" s="14">
        <v>36.76</v>
      </c>
      <c r="G174" s="16">
        <v>11.24</v>
      </c>
      <c r="H174" s="16">
        <v>13.53</v>
      </c>
      <c r="I174" s="16">
        <v>497.36</v>
      </c>
    </row>
    <row r="175" spans="1:9" ht="39" customHeight="1" x14ac:dyDescent="0.3">
      <c r="A175" s="13" t="s">
        <v>494</v>
      </c>
      <c r="B175" s="14" t="s">
        <v>495</v>
      </c>
      <c r="C175" s="13" t="s">
        <v>65</v>
      </c>
      <c r="D175" s="13" t="s">
        <v>496</v>
      </c>
      <c r="E175" s="15" t="s">
        <v>252</v>
      </c>
      <c r="F175" s="14">
        <v>1</v>
      </c>
      <c r="G175" s="16">
        <v>9.8800000000000008</v>
      </c>
      <c r="H175" s="16">
        <v>11.89</v>
      </c>
      <c r="I175" s="16">
        <v>11.89</v>
      </c>
    </row>
    <row r="176" spans="1:9" ht="39" customHeight="1" x14ac:dyDescent="0.3">
      <c r="A176" s="13" t="s">
        <v>497</v>
      </c>
      <c r="B176" s="14" t="s">
        <v>498</v>
      </c>
      <c r="C176" s="13" t="s">
        <v>65</v>
      </c>
      <c r="D176" s="13" t="s">
        <v>499</v>
      </c>
      <c r="E176" s="15" t="s">
        <v>252</v>
      </c>
      <c r="F176" s="14">
        <v>2</v>
      </c>
      <c r="G176" s="16">
        <v>3596.1</v>
      </c>
      <c r="H176" s="16">
        <v>4327.55</v>
      </c>
      <c r="I176" s="16">
        <v>8655.1</v>
      </c>
    </row>
    <row r="177" spans="1:9" ht="24" customHeight="1" x14ac:dyDescent="0.3">
      <c r="A177" s="11" t="s">
        <v>500</v>
      </c>
      <c r="B177" s="11"/>
      <c r="C177" s="11"/>
      <c r="D177" s="11" t="s">
        <v>501</v>
      </c>
      <c r="E177" s="11"/>
      <c r="F177" s="12"/>
      <c r="G177" s="11"/>
      <c r="H177" s="11"/>
      <c r="I177" s="4">
        <v>6878.41</v>
      </c>
    </row>
    <row r="178" spans="1:9" ht="39" customHeight="1" x14ac:dyDescent="0.3">
      <c r="A178" s="13" t="s">
        <v>502</v>
      </c>
      <c r="B178" s="14" t="s">
        <v>503</v>
      </c>
      <c r="C178" s="13" t="s">
        <v>65</v>
      </c>
      <c r="D178" s="13" t="s">
        <v>504</v>
      </c>
      <c r="E178" s="15" t="s">
        <v>252</v>
      </c>
      <c r="F178" s="14">
        <v>6</v>
      </c>
      <c r="G178" s="16">
        <v>15.45</v>
      </c>
      <c r="H178" s="16">
        <v>18.59</v>
      </c>
      <c r="I178" s="16">
        <v>111.54</v>
      </c>
    </row>
    <row r="179" spans="1:9" ht="26.1" customHeight="1" x14ac:dyDescent="0.3">
      <c r="A179" s="13" t="s">
        <v>505</v>
      </c>
      <c r="B179" s="14" t="s">
        <v>506</v>
      </c>
      <c r="C179" s="13" t="s">
        <v>60</v>
      </c>
      <c r="D179" s="13" t="s">
        <v>507</v>
      </c>
      <c r="E179" s="15" t="s">
        <v>427</v>
      </c>
      <c r="F179" s="14">
        <v>13</v>
      </c>
      <c r="G179" s="16">
        <v>15.19</v>
      </c>
      <c r="H179" s="16">
        <v>18.28</v>
      </c>
      <c r="I179" s="16">
        <v>237.64</v>
      </c>
    </row>
    <row r="180" spans="1:9" ht="26.1" customHeight="1" x14ac:dyDescent="0.3">
      <c r="A180" s="13" t="s">
        <v>508</v>
      </c>
      <c r="B180" s="14" t="s">
        <v>509</v>
      </c>
      <c r="C180" s="13" t="s">
        <v>247</v>
      </c>
      <c r="D180" s="13" t="s">
        <v>510</v>
      </c>
      <c r="E180" s="15" t="s">
        <v>256</v>
      </c>
      <c r="F180" s="14">
        <v>10</v>
      </c>
      <c r="G180" s="16">
        <v>12.58</v>
      </c>
      <c r="H180" s="16">
        <v>15.14</v>
      </c>
      <c r="I180" s="16">
        <v>151.4</v>
      </c>
    </row>
    <row r="181" spans="1:9" ht="39" customHeight="1" x14ac:dyDescent="0.3">
      <c r="A181" s="13" t="s">
        <v>511</v>
      </c>
      <c r="B181" s="14" t="s">
        <v>512</v>
      </c>
      <c r="C181" s="13" t="s">
        <v>65</v>
      </c>
      <c r="D181" s="13" t="s">
        <v>513</v>
      </c>
      <c r="E181" s="15" t="s">
        <v>67</v>
      </c>
      <c r="F181" s="14">
        <v>76.12</v>
      </c>
      <c r="G181" s="16">
        <v>20.14</v>
      </c>
      <c r="H181" s="16">
        <v>24.24</v>
      </c>
      <c r="I181" s="16">
        <v>1845.15</v>
      </c>
    </row>
    <row r="182" spans="1:9" ht="39" customHeight="1" x14ac:dyDescent="0.3">
      <c r="A182" s="13" t="s">
        <v>514</v>
      </c>
      <c r="B182" s="14" t="s">
        <v>515</v>
      </c>
      <c r="C182" s="13" t="s">
        <v>65</v>
      </c>
      <c r="D182" s="13" t="s">
        <v>516</v>
      </c>
      <c r="E182" s="15" t="s">
        <v>67</v>
      </c>
      <c r="F182" s="14">
        <v>42.75</v>
      </c>
      <c r="G182" s="16">
        <v>28.73</v>
      </c>
      <c r="H182" s="16">
        <v>34.57</v>
      </c>
      <c r="I182" s="16">
        <v>1477.87</v>
      </c>
    </row>
    <row r="183" spans="1:9" ht="39" customHeight="1" x14ac:dyDescent="0.3">
      <c r="A183" s="13" t="s">
        <v>517</v>
      </c>
      <c r="B183" s="14" t="s">
        <v>518</v>
      </c>
      <c r="C183" s="13" t="s">
        <v>65</v>
      </c>
      <c r="D183" s="13" t="s">
        <v>519</v>
      </c>
      <c r="E183" s="15" t="s">
        <v>252</v>
      </c>
      <c r="F183" s="14">
        <v>13</v>
      </c>
      <c r="G183" s="16">
        <v>10.74</v>
      </c>
      <c r="H183" s="16">
        <v>12.92</v>
      </c>
      <c r="I183" s="16">
        <v>167.96</v>
      </c>
    </row>
    <row r="184" spans="1:9" ht="39" customHeight="1" x14ac:dyDescent="0.3">
      <c r="A184" s="13" t="s">
        <v>520</v>
      </c>
      <c r="B184" s="14" t="s">
        <v>521</v>
      </c>
      <c r="C184" s="13" t="s">
        <v>65</v>
      </c>
      <c r="D184" s="13" t="s">
        <v>522</v>
      </c>
      <c r="E184" s="15" t="s">
        <v>252</v>
      </c>
      <c r="F184" s="14">
        <v>3</v>
      </c>
      <c r="G184" s="16">
        <v>15.65</v>
      </c>
      <c r="H184" s="16">
        <v>18.829999999999998</v>
      </c>
      <c r="I184" s="16">
        <v>56.49</v>
      </c>
    </row>
    <row r="185" spans="1:9" ht="26.1" customHeight="1" x14ac:dyDescent="0.3">
      <c r="A185" s="13" t="s">
        <v>523</v>
      </c>
      <c r="B185" s="14" t="s">
        <v>524</v>
      </c>
      <c r="C185" s="13" t="s">
        <v>65</v>
      </c>
      <c r="D185" s="13" t="s">
        <v>525</v>
      </c>
      <c r="E185" s="15" t="s">
        <v>252</v>
      </c>
      <c r="F185" s="14">
        <v>6</v>
      </c>
      <c r="G185" s="16">
        <v>20.87</v>
      </c>
      <c r="H185" s="16">
        <v>25.11</v>
      </c>
      <c r="I185" s="16">
        <v>150.66</v>
      </c>
    </row>
    <row r="186" spans="1:9" ht="39" customHeight="1" x14ac:dyDescent="0.3">
      <c r="A186" s="13" t="s">
        <v>526</v>
      </c>
      <c r="B186" s="14" t="s">
        <v>527</v>
      </c>
      <c r="C186" s="13" t="s">
        <v>65</v>
      </c>
      <c r="D186" s="13" t="s">
        <v>528</v>
      </c>
      <c r="E186" s="15" t="s">
        <v>252</v>
      </c>
      <c r="F186" s="14">
        <v>2</v>
      </c>
      <c r="G186" s="16">
        <v>17.91</v>
      </c>
      <c r="H186" s="16">
        <v>21.55</v>
      </c>
      <c r="I186" s="16">
        <v>43.1</v>
      </c>
    </row>
    <row r="187" spans="1:9" ht="51.9" customHeight="1" x14ac:dyDescent="0.3">
      <c r="A187" s="13" t="s">
        <v>529</v>
      </c>
      <c r="B187" s="14" t="s">
        <v>530</v>
      </c>
      <c r="C187" s="13" t="s">
        <v>65</v>
      </c>
      <c r="D187" s="13" t="s">
        <v>531</v>
      </c>
      <c r="E187" s="15" t="s">
        <v>252</v>
      </c>
      <c r="F187" s="14">
        <v>1</v>
      </c>
      <c r="G187" s="16">
        <v>21.02</v>
      </c>
      <c r="H187" s="16">
        <v>25.3</v>
      </c>
      <c r="I187" s="16">
        <v>25.3</v>
      </c>
    </row>
    <row r="188" spans="1:9" ht="26.1" customHeight="1" x14ac:dyDescent="0.3">
      <c r="A188" s="17" t="s">
        <v>532</v>
      </c>
      <c r="B188" s="18" t="s">
        <v>533</v>
      </c>
      <c r="C188" s="17" t="s">
        <v>60</v>
      </c>
      <c r="D188" s="17" t="s">
        <v>534</v>
      </c>
      <c r="E188" s="19" t="s">
        <v>427</v>
      </c>
      <c r="F188" s="18">
        <v>1</v>
      </c>
      <c r="G188" s="20">
        <v>9.9600000000000009</v>
      </c>
      <c r="H188" s="20">
        <v>11.99</v>
      </c>
      <c r="I188" s="20">
        <v>11.99</v>
      </c>
    </row>
    <row r="189" spans="1:9" ht="39" customHeight="1" x14ac:dyDescent="0.3">
      <c r="A189" s="13" t="s">
        <v>535</v>
      </c>
      <c r="B189" s="14" t="s">
        <v>536</v>
      </c>
      <c r="C189" s="13" t="s">
        <v>65</v>
      </c>
      <c r="D189" s="13" t="s">
        <v>537</v>
      </c>
      <c r="E189" s="15" t="s">
        <v>252</v>
      </c>
      <c r="F189" s="14">
        <v>2</v>
      </c>
      <c r="G189" s="16">
        <v>13.18</v>
      </c>
      <c r="H189" s="16">
        <v>15.86</v>
      </c>
      <c r="I189" s="16">
        <v>31.72</v>
      </c>
    </row>
    <row r="190" spans="1:9" ht="39" customHeight="1" x14ac:dyDescent="0.3">
      <c r="A190" s="13" t="s">
        <v>538</v>
      </c>
      <c r="B190" s="14" t="s">
        <v>539</v>
      </c>
      <c r="C190" s="13" t="s">
        <v>65</v>
      </c>
      <c r="D190" s="13" t="s">
        <v>540</v>
      </c>
      <c r="E190" s="15" t="s">
        <v>252</v>
      </c>
      <c r="F190" s="14">
        <v>1</v>
      </c>
      <c r="G190" s="16">
        <v>18.989999999999998</v>
      </c>
      <c r="H190" s="16">
        <v>22.85</v>
      </c>
      <c r="I190" s="16">
        <v>22.85</v>
      </c>
    </row>
    <row r="191" spans="1:9" ht="26.1" customHeight="1" x14ac:dyDescent="0.3">
      <c r="A191" s="13" t="s">
        <v>541</v>
      </c>
      <c r="B191" s="14" t="s">
        <v>542</v>
      </c>
      <c r="C191" s="13" t="s">
        <v>65</v>
      </c>
      <c r="D191" s="13" t="s">
        <v>543</v>
      </c>
      <c r="E191" s="15" t="s">
        <v>67</v>
      </c>
      <c r="F191" s="14">
        <v>61.61</v>
      </c>
      <c r="G191" s="16">
        <v>19.559999999999999</v>
      </c>
      <c r="H191" s="16">
        <v>23.54</v>
      </c>
      <c r="I191" s="16">
        <v>1450.3</v>
      </c>
    </row>
    <row r="192" spans="1:9" ht="26.1" customHeight="1" x14ac:dyDescent="0.3">
      <c r="A192" s="13" t="s">
        <v>544</v>
      </c>
      <c r="B192" s="14" t="s">
        <v>545</v>
      </c>
      <c r="C192" s="13" t="s">
        <v>247</v>
      </c>
      <c r="D192" s="13" t="s">
        <v>546</v>
      </c>
      <c r="E192" s="15" t="s">
        <v>256</v>
      </c>
      <c r="F192" s="14">
        <v>4</v>
      </c>
      <c r="G192" s="16">
        <v>14.01</v>
      </c>
      <c r="H192" s="16">
        <v>16.86</v>
      </c>
      <c r="I192" s="16">
        <v>67.44</v>
      </c>
    </row>
    <row r="193" spans="1:9" ht="39" customHeight="1" x14ac:dyDescent="0.3">
      <c r="A193" s="13" t="s">
        <v>547</v>
      </c>
      <c r="B193" s="14" t="s">
        <v>548</v>
      </c>
      <c r="C193" s="13" t="s">
        <v>65</v>
      </c>
      <c r="D193" s="13" t="s">
        <v>549</v>
      </c>
      <c r="E193" s="15" t="s">
        <v>252</v>
      </c>
      <c r="F193" s="14">
        <v>7</v>
      </c>
      <c r="G193" s="16">
        <v>12.85</v>
      </c>
      <c r="H193" s="16">
        <v>15.46</v>
      </c>
      <c r="I193" s="16">
        <v>108.22</v>
      </c>
    </row>
    <row r="194" spans="1:9" ht="26.1" customHeight="1" x14ac:dyDescent="0.3">
      <c r="A194" s="17" t="s">
        <v>550</v>
      </c>
      <c r="B194" s="18" t="s">
        <v>551</v>
      </c>
      <c r="C194" s="17" t="s">
        <v>65</v>
      </c>
      <c r="D194" s="17" t="s">
        <v>552</v>
      </c>
      <c r="E194" s="19" t="s">
        <v>252</v>
      </c>
      <c r="F194" s="18">
        <v>7</v>
      </c>
      <c r="G194" s="20">
        <v>4.7699999999999996</v>
      </c>
      <c r="H194" s="20">
        <v>5.74</v>
      </c>
      <c r="I194" s="20">
        <v>40.18</v>
      </c>
    </row>
    <row r="195" spans="1:9" ht="39" customHeight="1" x14ac:dyDescent="0.3">
      <c r="A195" s="13" t="s">
        <v>553</v>
      </c>
      <c r="B195" s="14" t="s">
        <v>554</v>
      </c>
      <c r="C195" s="13" t="s">
        <v>65</v>
      </c>
      <c r="D195" s="13" t="s">
        <v>555</v>
      </c>
      <c r="E195" s="15" t="s">
        <v>252</v>
      </c>
      <c r="F195" s="14">
        <v>40</v>
      </c>
      <c r="G195" s="16">
        <v>10.29</v>
      </c>
      <c r="H195" s="16">
        <v>12.38</v>
      </c>
      <c r="I195" s="16">
        <v>495.2</v>
      </c>
    </row>
    <row r="196" spans="1:9" ht="39" customHeight="1" x14ac:dyDescent="0.3">
      <c r="A196" s="13" t="s">
        <v>556</v>
      </c>
      <c r="B196" s="14" t="s">
        <v>557</v>
      </c>
      <c r="C196" s="13" t="s">
        <v>65</v>
      </c>
      <c r="D196" s="13" t="s">
        <v>558</v>
      </c>
      <c r="E196" s="15" t="s">
        <v>252</v>
      </c>
      <c r="F196" s="14">
        <v>7</v>
      </c>
      <c r="G196" s="16">
        <v>11.82</v>
      </c>
      <c r="H196" s="16">
        <v>14.22</v>
      </c>
      <c r="I196" s="16">
        <v>99.54</v>
      </c>
    </row>
    <row r="197" spans="1:9" ht="39" customHeight="1" x14ac:dyDescent="0.3">
      <c r="A197" s="13" t="s">
        <v>559</v>
      </c>
      <c r="B197" s="14" t="s">
        <v>560</v>
      </c>
      <c r="C197" s="13" t="s">
        <v>65</v>
      </c>
      <c r="D197" s="13" t="s">
        <v>561</v>
      </c>
      <c r="E197" s="15" t="s">
        <v>252</v>
      </c>
      <c r="F197" s="14">
        <v>5</v>
      </c>
      <c r="G197" s="16">
        <v>21.91</v>
      </c>
      <c r="H197" s="16">
        <v>26.37</v>
      </c>
      <c r="I197" s="16">
        <v>131.85</v>
      </c>
    </row>
    <row r="198" spans="1:9" ht="39" customHeight="1" x14ac:dyDescent="0.3">
      <c r="A198" s="13" t="s">
        <v>562</v>
      </c>
      <c r="B198" s="14" t="s">
        <v>563</v>
      </c>
      <c r="C198" s="13" t="s">
        <v>65</v>
      </c>
      <c r="D198" s="13" t="s">
        <v>564</v>
      </c>
      <c r="E198" s="15" t="s">
        <v>252</v>
      </c>
      <c r="F198" s="14">
        <v>1</v>
      </c>
      <c r="G198" s="16">
        <v>6.2</v>
      </c>
      <c r="H198" s="16">
        <v>7.46</v>
      </c>
      <c r="I198" s="16">
        <v>7.46</v>
      </c>
    </row>
    <row r="199" spans="1:9" ht="39" customHeight="1" x14ac:dyDescent="0.3">
      <c r="A199" s="13" t="s">
        <v>565</v>
      </c>
      <c r="B199" s="14" t="s">
        <v>566</v>
      </c>
      <c r="C199" s="13" t="s">
        <v>65</v>
      </c>
      <c r="D199" s="13" t="s">
        <v>567</v>
      </c>
      <c r="E199" s="15" t="s">
        <v>252</v>
      </c>
      <c r="F199" s="14">
        <v>35</v>
      </c>
      <c r="G199" s="16">
        <v>3.43</v>
      </c>
      <c r="H199" s="16">
        <v>4.13</v>
      </c>
      <c r="I199" s="16">
        <v>144.55000000000001</v>
      </c>
    </row>
    <row r="200" spans="1:9" ht="24" customHeight="1" x14ac:dyDescent="0.3">
      <c r="A200" s="11" t="s">
        <v>568</v>
      </c>
      <c r="B200" s="11"/>
      <c r="C200" s="11"/>
      <c r="D200" s="11" t="s">
        <v>569</v>
      </c>
      <c r="E200" s="11"/>
      <c r="F200" s="12"/>
      <c r="G200" s="11"/>
      <c r="H200" s="11"/>
      <c r="I200" s="4">
        <v>2842.12</v>
      </c>
    </row>
    <row r="201" spans="1:9" ht="39" customHeight="1" x14ac:dyDescent="0.3">
      <c r="A201" s="13" t="s">
        <v>570</v>
      </c>
      <c r="B201" s="14" t="s">
        <v>571</v>
      </c>
      <c r="C201" s="13" t="s">
        <v>65</v>
      </c>
      <c r="D201" s="13" t="s">
        <v>572</v>
      </c>
      <c r="E201" s="15" t="s">
        <v>252</v>
      </c>
      <c r="F201" s="14">
        <v>17</v>
      </c>
      <c r="G201" s="16">
        <v>98.84</v>
      </c>
      <c r="H201" s="16">
        <v>118.94</v>
      </c>
      <c r="I201" s="16">
        <v>2021.98</v>
      </c>
    </row>
    <row r="202" spans="1:9" ht="26.1" customHeight="1" x14ac:dyDescent="0.3">
      <c r="A202" s="13" t="s">
        <v>573</v>
      </c>
      <c r="B202" s="14" t="s">
        <v>574</v>
      </c>
      <c r="C202" s="13" t="s">
        <v>65</v>
      </c>
      <c r="D202" s="13" t="s">
        <v>575</v>
      </c>
      <c r="E202" s="15" t="s">
        <v>252</v>
      </c>
      <c r="F202" s="14">
        <v>10</v>
      </c>
      <c r="G202" s="16">
        <v>42.14</v>
      </c>
      <c r="H202" s="16">
        <v>50.71</v>
      </c>
      <c r="I202" s="16">
        <v>507.1</v>
      </c>
    </row>
    <row r="203" spans="1:9" ht="26.1" customHeight="1" x14ac:dyDescent="0.3">
      <c r="A203" s="13" t="s">
        <v>576</v>
      </c>
      <c r="B203" s="14" t="s">
        <v>577</v>
      </c>
      <c r="C203" s="13" t="s">
        <v>65</v>
      </c>
      <c r="D203" s="13" t="s">
        <v>578</v>
      </c>
      <c r="E203" s="15" t="s">
        <v>252</v>
      </c>
      <c r="F203" s="14">
        <v>12</v>
      </c>
      <c r="G203" s="16">
        <v>10.25</v>
      </c>
      <c r="H203" s="16">
        <v>12.33</v>
      </c>
      <c r="I203" s="16">
        <v>147.96</v>
      </c>
    </row>
    <row r="204" spans="1:9" ht="26.1" customHeight="1" x14ac:dyDescent="0.3">
      <c r="A204" s="17" t="s">
        <v>579</v>
      </c>
      <c r="B204" s="18" t="s">
        <v>580</v>
      </c>
      <c r="C204" s="17" t="s">
        <v>65</v>
      </c>
      <c r="D204" s="17" t="s">
        <v>581</v>
      </c>
      <c r="E204" s="19" t="s">
        <v>252</v>
      </c>
      <c r="F204" s="18">
        <v>10</v>
      </c>
      <c r="G204" s="20">
        <v>4.3499999999999996</v>
      </c>
      <c r="H204" s="20">
        <v>5.23</v>
      </c>
      <c r="I204" s="20">
        <v>52.3</v>
      </c>
    </row>
    <row r="205" spans="1:9" ht="39" customHeight="1" x14ac:dyDescent="0.3">
      <c r="A205" s="13" t="s">
        <v>582</v>
      </c>
      <c r="B205" s="14" t="s">
        <v>583</v>
      </c>
      <c r="C205" s="13" t="s">
        <v>65</v>
      </c>
      <c r="D205" s="13" t="s">
        <v>584</v>
      </c>
      <c r="E205" s="15" t="s">
        <v>252</v>
      </c>
      <c r="F205" s="14">
        <v>1</v>
      </c>
      <c r="G205" s="16">
        <v>93.72</v>
      </c>
      <c r="H205" s="16">
        <v>112.78</v>
      </c>
      <c r="I205" s="16">
        <v>112.78</v>
      </c>
    </row>
    <row r="206" spans="1:9" ht="24" customHeight="1" x14ac:dyDescent="0.3">
      <c r="A206" s="11" t="s">
        <v>37</v>
      </c>
      <c r="B206" s="11"/>
      <c r="C206" s="11"/>
      <c r="D206" s="11" t="s">
        <v>38</v>
      </c>
      <c r="E206" s="11"/>
      <c r="F206" s="12"/>
      <c r="G206" s="11"/>
      <c r="H206" s="11"/>
      <c r="I206" s="4">
        <v>46208.9</v>
      </c>
    </row>
    <row r="207" spans="1:9" ht="24" customHeight="1" x14ac:dyDescent="0.3">
      <c r="A207" s="11" t="s">
        <v>585</v>
      </c>
      <c r="B207" s="11"/>
      <c r="C207" s="11"/>
      <c r="D207" s="11" t="s">
        <v>586</v>
      </c>
      <c r="E207" s="11"/>
      <c r="F207" s="12"/>
      <c r="G207" s="11"/>
      <c r="H207" s="11"/>
      <c r="I207" s="4">
        <v>16617.95</v>
      </c>
    </row>
    <row r="208" spans="1:9" ht="51.9" customHeight="1" x14ac:dyDescent="0.3">
      <c r="A208" s="13" t="s">
        <v>587</v>
      </c>
      <c r="B208" s="14" t="s">
        <v>588</v>
      </c>
      <c r="C208" s="13" t="s">
        <v>65</v>
      </c>
      <c r="D208" s="13" t="s">
        <v>589</v>
      </c>
      <c r="E208" s="15" t="s">
        <v>252</v>
      </c>
      <c r="F208" s="14">
        <v>15</v>
      </c>
      <c r="G208" s="16">
        <v>11.67</v>
      </c>
      <c r="H208" s="16">
        <v>14.04</v>
      </c>
      <c r="I208" s="16">
        <v>210.6</v>
      </c>
    </row>
    <row r="209" spans="1:9" ht="51.9" customHeight="1" x14ac:dyDescent="0.3">
      <c r="A209" s="13" t="s">
        <v>590</v>
      </c>
      <c r="B209" s="14" t="s">
        <v>591</v>
      </c>
      <c r="C209" s="13" t="s">
        <v>65</v>
      </c>
      <c r="D209" s="13" t="s">
        <v>592</v>
      </c>
      <c r="E209" s="15" t="s">
        <v>252</v>
      </c>
      <c r="F209" s="14">
        <v>3</v>
      </c>
      <c r="G209" s="16">
        <v>8.8800000000000008</v>
      </c>
      <c r="H209" s="16">
        <v>10.69</v>
      </c>
      <c r="I209" s="16">
        <v>32.07</v>
      </c>
    </row>
    <row r="210" spans="1:9" ht="51.9" customHeight="1" x14ac:dyDescent="0.3">
      <c r="A210" s="13" t="s">
        <v>593</v>
      </c>
      <c r="B210" s="14" t="s">
        <v>594</v>
      </c>
      <c r="C210" s="13" t="s">
        <v>65</v>
      </c>
      <c r="D210" s="13" t="s">
        <v>595</v>
      </c>
      <c r="E210" s="15" t="s">
        <v>252</v>
      </c>
      <c r="F210" s="14">
        <v>5</v>
      </c>
      <c r="G210" s="16">
        <v>27.64</v>
      </c>
      <c r="H210" s="16">
        <v>33.26</v>
      </c>
      <c r="I210" s="16">
        <v>166.3</v>
      </c>
    </row>
    <row r="211" spans="1:9" ht="51.9" customHeight="1" x14ac:dyDescent="0.3">
      <c r="A211" s="13" t="s">
        <v>596</v>
      </c>
      <c r="B211" s="14" t="s">
        <v>597</v>
      </c>
      <c r="C211" s="13" t="s">
        <v>65</v>
      </c>
      <c r="D211" s="13" t="s">
        <v>598</v>
      </c>
      <c r="E211" s="15" t="s">
        <v>252</v>
      </c>
      <c r="F211" s="14">
        <v>10</v>
      </c>
      <c r="G211" s="16">
        <v>25.79</v>
      </c>
      <c r="H211" s="16">
        <v>31.04</v>
      </c>
      <c r="I211" s="16">
        <v>310.39999999999998</v>
      </c>
    </row>
    <row r="212" spans="1:9" ht="51.9" customHeight="1" x14ac:dyDescent="0.3">
      <c r="A212" s="13" t="s">
        <v>599</v>
      </c>
      <c r="B212" s="14" t="s">
        <v>600</v>
      </c>
      <c r="C212" s="13" t="s">
        <v>65</v>
      </c>
      <c r="D212" s="13" t="s">
        <v>601</v>
      </c>
      <c r="E212" s="15" t="s">
        <v>252</v>
      </c>
      <c r="F212" s="14">
        <v>6</v>
      </c>
      <c r="G212" s="16">
        <v>50.73</v>
      </c>
      <c r="H212" s="16">
        <v>61.05</v>
      </c>
      <c r="I212" s="16">
        <v>366.3</v>
      </c>
    </row>
    <row r="213" spans="1:9" ht="51.9" customHeight="1" x14ac:dyDescent="0.3">
      <c r="A213" s="13" t="s">
        <v>602</v>
      </c>
      <c r="B213" s="14" t="s">
        <v>603</v>
      </c>
      <c r="C213" s="13" t="s">
        <v>65</v>
      </c>
      <c r="D213" s="13" t="s">
        <v>604</v>
      </c>
      <c r="E213" s="15" t="s">
        <v>252</v>
      </c>
      <c r="F213" s="14">
        <v>1</v>
      </c>
      <c r="G213" s="16">
        <v>12.77</v>
      </c>
      <c r="H213" s="16">
        <v>15.37</v>
      </c>
      <c r="I213" s="16">
        <v>15.37</v>
      </c>
    </row>
    <row r="214" spans="1:9" ht="26.1" customHeight="1" x14ac:dyDescent="0.3">
      <c r="A214" s="13" t="s">
        <v>605</v>
      </c>
      <c r="B214" s="14" t="s">
        <v>606</v>
      </c>
      <c r="C214" s="13" t="s">
        <v>247</v>
      </c>
      <c r="D214" s="13" t="s">
        <v>607</v>
      </c>
      <c r="E214" s="15" t="s">
        <v>256</v>
      </c>
      <c r="F214" s="14">
        <v>15</v>
      </c>
      <c r="G214" s="16">
        <v>9.86</v>
      </c>
      <c r="H214" s="16">
        <v>11.87</v>
      </c>
      <c r="I214" s="16">
        <v>178.05</v>
      </c>
    </row>
    <row r="215" spans="1:9" ht="26.1" customHeight="1" x14ac:dyDescent="0.3">
      <c r="A215" s="13" t="s">
        <v>608</v>
      </c>
      <c r="B215" s="14" t="s">
        <v>609</v>
      </c>
      <c r="C215" s="13" t="s">
        <v>247</v>
      </c>
      <c r="D215" s="13" t="s">
        <v>610</v>
      </c>
      <c r="E215" s="15" t="s">
        <v>256</v>
      </c>
      <c r="F215" s="14">
        <v>13</v>
      </c>
      <c r="G215" s="16">
        <v>48.52</v>
      </c>
      <c r="H215" s="16">
        <v>58.39</v>
      </c>
      <c r="I215" s="16">
        <v>759.07</v>
      </c>
    </row>
    <row r="216" spans="1:9" ht="39" customHeight="1" x14ac:dyDescent="0.3">
      <c r="A216" s="13" t="s">
        <v>611</v>
      </c>
      <c r="B216" s="14" t="s">
        <v>612</v>
      </c>
      <c r="C216" s="13" t="s">
        <v>65</v>
      </c>
      <c r="D216" s="13" t="s">
        <v>613</v>
      </c>
      <c r="E216" s="15" t="s">
        <v>67</v>
      </c>
      <c r="F216" s="14">
        <v>14.9</v>
      </c>
      <c r="G216" s="16">
        <v>18.78</v>
      </c>
      <c r="H216" s="16">
        <v>22.6</v>
      </c>
      <c r="I216" s="16">
        <v>336.74</v>
      </c>
    </row>
    <row r="217" spans="1:9" ht="39" customHeight="1" x14ac:dyDescent="0.3">
      <c r="A217" s="13" t="s">
        <v>614</v>
      </c>
      <c r="B217" s="14" t="s">
        <v>615</v>
      </c>
      <c r="C217" s="13" t="s">
        <v>65</v>
      </c>
      <c r="D217" s="13" t="s">
        <v>616</v>
      </c>
      <c r="E217" s="15" t="s">
        <v>67</v>
      </c>
      <c r="F217" s="14">
        <v>47.36</v>
      </c>
      <c r="G217" s="16">
        <v>24.44</v>
      </c>
      <c r="H217" s="16">
        <v>29.41</v>
      </c>
      <c r="I217" s="16">
        <v>1392.86</v>
      </c>
    </row>
    <row r="218" spans="1:9" ht="39" customHeight="1" x14ac:dyDescent="0.3">
      <c r="A218" s="13" t="s">
        <v>617</v>
      </c>
      <c r="B218" s="14" t="s">
        <v>618</v>
      </c>
      <c r="C218" s="13" t="s">
        <v>65</v>
      </c>
      <c r="D218" s="13" t="s">
        <v>619</v>
      </c>
      <c r="E218" s="15" t="s">
        <v>67</v>
      </c>
      <c r="F218" s="14">
        <v>80.75</v>
      </c>
      <c r="G218" s="16">
        <v>34.020000000000003</v>
      </c>
      <c r="H218" s="16">
        <v>40.94</v>
      </c>
      <c r="I218" s="16">
        <v>3305.91</v>
      </c>
    </row>
    <row r="219" spans="1:9" ht="39" customHeight="1" x14ac:dyDescent="0.3">
      <c r="A219" s="13" t="s">
        <v>620</v>
      </c>
      <c r="B219" s="14" t="s">
        <v>621</v>
      </c>
      <c r="C219" s="13" t="s">
        <v>65</v>
      </c>
      <c r="D219" s="13" t="s">
        <v>622</v>
      </c>
      <c r="E219" s="15" t="s">
        <v>252</v>
      </c>
      <c r="F219" s="14">
        <v>12</v>
      </c>
      <c r="G219" s="16">
        <v>38.97</v>
      </c>
      <c r="H219" s="16">
        <v>46.9</v>
      </c>
      <c r="I219" s="16">
        <v>562.79999999999995</v>
      </c>
    </row>
    <row r="220" spans="1:9" ht="26.1" customHeight="1" x14ac:dyDescent="0.3">
      <c r="A220" s="13" t="s">
        <v>623</v>
      </c>
      <c r="B220" s="14" t="s">
        <v>624</v>
      </c>
      <c r="C220" s="13" t="s">
        <v>247</v>
      </c>
      <c r="D220" s="13" t="s">
        <v>625</v>
      </c>
      <c r="E220" s="15" t="s">
        <v>256</v>
      </c>
      <c r="F220" s="14">
        <v>3</v>
      </c>
      <c r="G220" s="16">
        <v>55.4</v>
      </c>
      <c r="H220" s="16">
        <v>66.67</v>
      </c>
      <c r="I220" s="16">
        <v>200.01</v>
      </c>
    </row>
    <row r="221" spans="1:9" ht="51.9" customHeight="1" x14ac:dyDescent="0.3">
      <c r="A221" s="13" t="s">
        <v>626</v>
      </c>
      <c r="B221" s="14" t="s">
        <v>627</v>
      </c>
      <c r="C221" s="13" t="s">
        <v>65</v>
      </c>
      <c r="D221" s="13" t="s">
        <v>628</v>
      </c>
      <c r="E221" s="15" t="s">
        <v>252</v>
      </c>
      <c r="F221" s="14">
        <v>1</v>
      </c>
      <c r="G221" s="16">
        <v>325.69</v>
      </c>
      <c r="H221" s="16">
        <v>391.94</v>
      </c>
      <c r="I221" s="16">
        <v>391.94</v>
      </c>
    </row>
    <row r="222" spans="1:9" ht="39" customHeight="1" x14ac:dyDescent="0.3">
      <c r="A222" s="13" t="s">
        <v>629</v>
      </c>
      <c r="B222" s="14" t="s">
        <v>630</v>
      </c>
      <c r="C222" s="13" t="s">
        <v>65</v>
      </c>
      <c r="D222" s="13" t="s">
        <v>631</v>
      </c>
      <c r="E222" s="15" t="s">
        <v>252</v>
      </c>
      <c r="F222" s="14">
        <v>1</v>
      </c>
      <c r="G222" s="16">
        <v>16.809999999999999</v>
      </c>
      <c r="H222" s="16">
        <v>20.23</v>
      </c>
      <c r="I222" s="16">
        <v>20.23</v>
      </c>
    </row>
    <row r="223" spans="1:9" ht="39" customHeight="1" x14ac:dyDescent="0.3">
      <c r="A223" s="13" t="s">
        <v>632</v>
      </c>
      <c r="B223" s="14" t="s">
        <v>633</v>
      </c>
      <c r="C223" s="13" t="s">
        <v>65</v>
      </c>
      <c r="D223" s="13" t="s">
        <v>634</v>
      </c>
      <c r="E223" s="15" t="s">
        <v>252</v>
      </c>
      <c r="F223" s="14">
        <v>12</v>
      </c>
      <c r="G223" s="16">
        <v>505.06</v>
      </c>
      <c r="H223" s="16">
        <v>607.79</v>
      </c>
      <c r="I223" s="16">
        <v>7293.48</v>
      </c>
    </row>
    <row r="224" spans="1:9" ht="51.9" customHeight="1" x14ac:dyDescent="0.3">
      <c r="A224" s="13" t="s">
        <v>635</v>
      </c>
      <c r="B224" s="14" t="s">
        <v>636</v>
      </c>
      <c r="C224" s="13" t="s">
        <v>65</v>
      </c>
      <c r="D224" s="13" t="s">
        <v>637</v>
      </c>
      <c r="E224" s="15" t="s">
        <v>252</v>
      </c>
      <c r="F224" s="14">
        <v>8</v>
      </c>
      <c r="G224" s="16">
        <v>10.34</v>
      </c>
      <c r="H224" s="16">
        <v>12.44</v>
      </c>
      <c r="I224" s="16">
        <v>99.52</v>
      </c>
    </row>
    <row r="225" spans="1:9" ht="51.9" customHeight="1" x14ac:dyDescent="0.3">
      <c r="A225" s="13" t="s">
        <v>638</v>
      </c>
      <c r="B225" s="14" t="s">
        <v>639</v>
      </c>
      <c r="C225" s="13" t="s">
        <v>65</v>
      </c>
      <c r="D225" s="13" t="s">
        <v>640</v>
      </c>
      <c r="E225" s="15" t="s">
        <v>252</v>
      </c>
      <c r="F225" s="14">
        <v>10</v>
      </c>
      <c r="G225" s="16">
        <v>13.69</v>
      </c>
      <c r="H225" s="16">
        <v>16.47</v>
      </c>
      <c r="I225" s="16">
        <v>164.7</v>
      </c>
    </row>
    <row r="226" spans="1:9" ht="51.9" customHeight="1" x14ac:dyDescent="0.3">
      <c r="A226" s="13" t="s">
        <v>641</v>
      </c>
      <c r="B226" s="14" t="s">
        <v>642</v>
      </c>
      <c r="C226" s="13" t="s">
        <v>65</v>
      </c>
      <c r="D226" s="13" t="s">
        <v>643</v>
      </c>
      <c r="E226" s="15" t="s">
        <v>252</v>
      </c>
      <c r="F226" s="14">
        <v>2</v>
      </c>
      <c r="G226" s="16">
        <v>19.62</v>
      </c>
      <c r="H226" s="16">
        <v>23.61</v>
      </c>
      <c r="I226" s="16">
        <v>47.22</v>
      </c>
    </row>
    <row r="227" spans="1:9" ht="26.1" customHeight="1" x14ac:dyDescent="0.3">
      <c r="A227" s="13" t="s">
        <v>644</v>
      </c>
      <c r="B227" s="14" t="s">
        <v>645</v>
      </c>
      <c r="C227" s="13" t="s">
        <v>247</v>
      </c>
      <c r="D227" s="13" t="s">
        <v>646</v>
      </c>
      <c r="E227" s="15" t="s">
        <v>256</v>
      </c>
      <c r="F227" s="14">
        <v>1</v>
      </c>
      <c r="G227" s="16">
        <v>21.97</v>
      </c>
      <c r="H227" s="16">
        <v>26.44</v>
      </c>
      <c r="I227" s="16">
        <v>26.44</v>
      </c>
    </row>
    <row r="228" spans="1:9" ht="39" customHeight="1" x14ac:dyDescent="0.3">
      <c r="A228" s="13" t="s">
        <v>647</v>
      </c>
      <c r="B228" s="14" t="s">
        <v>648</v>
      </c>
      <c r="C228" s="13" t="s">
        <v>65</v>
      </c>
      <c r="D228" s="13" t="s">
        <v>649</v>
      </c>
      <c r="E228" s="15" t="s">
        <v>67</v>
      </c>
      <c r="F228" s="14">
        <v>20.02</v>
      </c>
      <c r="G228" s="16">
        <v>30.63</v>
      </c>
      <c r="H228" s="16">
        <v>36.86</v>
      </c>
      <c r="I228" s="16">
        <v>737.94</v>
      </c>
    </row>
    <row r="229" spans="1:9" ht="24" customHeight="1" x14ac:dyDescent="0.3">
      <c r="A229" s="11" t="s">
        <v>650</v>
      </c>
      <c r="B229" s="11"/>
      <c r="C229" s="11"/>
      <c r="D229" s="11" t="s">
        <v>651</v>
      </c>
      <c r="E229" s="11"/>
      <c r="F229" s="12"/>
      <c r="G229" s="11"/>
      <c r="H229" s="11"/>
      <c r="I229" s="4">
        <v>1282.31</v>
      </c>
    </row>
    <row r="230" spans="1:9" ht="39" customHeight="1" x14ac:dyDescent="0.3">
      <c r="A230" s="13" t="s">
        <v>652</v>
      </c>
      <c r="B230" s="14" t="s">
        <v>653</v>
      </c>
      <c r="C230" s="13" t="s">
        <v>65</v>
      </c>
      <c r="D230" s="13" t="s">
        <v>654</v>
      </c>
      <c r="E230" s="15" t="s">
        <v>67</v>
      </c>
      <c r="F230" s="14">
        <v>30.87</v>
      </c>
      <c r="G230" s="16">
        <v>21.52</v>
      </c>
      <c r="H230" s="16">
        <v>25.9</v>
      </c>
      <c r="I230" s="16">
        <v>799.53</v>
      </c>
    </row>
    <row r="231" spans="1:9" ht="26.1" customHeight="1" x14ac:dyDescent="0.3">
      <c r="A231" s="13" t="s">
        <v>655</v>
      </c>
      <c r="B231" s="14" t="s">
        <v>656</v>
      </c>
      <c r="C231" s="13" t="s">
        <v>60</v>
      </c>
      <c r="D231" s="13" t="s">
        <v>657</v>
      </c>
      <c r="E231" s="15" t="s">
        <v>427</v>
      </c>
      <c r="F231" s="14">
        <v>7</v>
      </c>
      <c r="G231" s="16">
        <v>22.21</v>
      </c>
      <c r="H231" s="16">
        <v>26.73</v>
      </c>
      <c r="I231" s="16">
        <v>187.11</v>
      </c>
    </row>
    <row r="232" spans="1:9" ht="39" customHeight="1" x14ac:dyDescent="0.3">
      <c r="A232" s="13" t="s">
        <v>658</v>
      </c>
      <c r="B232" s="14" t="s">
        <v>659</v>
      </c>
      <c r="C232" s="13" t="s">
        <v>65</v>
      </c>
      <c r="D232" s="13" t="s">
        <v>660</v>
      </c>
      <c r="E232" s="15" t="s">
        <v>67</v>
      </c>
      <c r="F232" s="14">
        <v>4.58</v>
      </c>
      <c r="G232" s="16">
        <v>13.47</v>
      </c>
      <c r="H232" s="16">
        <v>16.21</v>
      </c>
      <c r="I232" s="16">
        <v>74.239999999999995</v>
      </c>
    </row>
    <row r="233" spans="1:9" ht="51.9" customHeight="1" x14ac:dyDescent="0.3">
      <c r="A233" s="13" t="s">
        <v>661</v>
      </c>
      <c r="B233" s="14" t="s">
        <v>662</v>
      </c>
      <c r="C233" s="13" t="s">
        <v>65</v>
      </c>
      <c r="D233" s="13" t="s">
        <v>663</v>
      </c>
      <c r="E233" s="15" t="s">
        <v>252</v>
      </c>
      <c r="F233" s="14">
        <v>2</v>
      </c>
      <c r="G233" s="16">
        <v>37.380000000000003</v>
      </c>
      <c r="H233" s="16">
        <v>44.98</v>
      </c>
      <c r="I233" s="16">
        <v>89.96</v>
      </c>
    </row>
    <row r="234" spans="1:9" ht="51.9" customHeight="1" x14ac:dyDescent="0.3">
      <c r="A234" s="13" t="s">
        <v>664</v>
      </c>
      <c r="B234" s="14" t="s">
        <v>665</v>
      </c>
      <c r="C234" s="13" t="s">
        <v>65</v>
      </c>
      <c r="D234" s="13" t="s">
        <v>666</v>
      </c>
      <c r="E234" s="15" t="s">
        <v>252</v>
      </c>
      <c r="F234" s="14">
        <v>5</v>
      </c>
      <c r="G234" s="16">
        <v>18.36</v>
      </c>
      <c r="H234" s="16">
        <v>22.09</v>
      </c>
      <c r="I234" s="16">
        <v>110.45</v>
      </c>
    </row>
    <row r="235" spans="1:9" ht="39" customHeight="1" x14ac:dyDescent="0.3">
      <c r="A235" s="13" t="s">
        <v>667</v>
      </c>
      <c r="B235" s="14" t="s">
        <v>612</v>
      </c>
      <c r="C235" s="13" t="s">
        <v>65</v>
      </c>
      <c r="D235" s="13" t="s">
        <v>613</v>
      </c>
      <c r="E235" s="15" t="s">
        <v>67</v>
      </c>
      <c r="F235" s="14">
        <v>0.93</v>
      </c>
      <c r="G235" s="16">
        <v>18.78</v>
      </c>
      <c r="H235" s="16">
        <v>22.6</v>
      </c>
      <c r="I235" s="16">
        <v>21.02</v>
      </c>
    </row>
    <row r="236" spans="1:9" ht="24" customHeight="1" x14ac:dyDescent="0.3">
      <c r="A236" s="11" t="s">
        <v>668</v>
      </c>
      <c r="B236" s="11"/>
      <c r="C236" s="11"/>
      <c r="D236" s="11" t="s">
        <v>669</v>
      </c>
      <c r="E236" s="11"/>
      <c r="F236" s="12"/>
      <c r="G236" s="11"/>
      <c r="H236" s="11"/>
      <c r="I236" s="4">
        <v>28308.639999999999</v>
      </c>
    </row>
    <row r="237" spans="1:9" ht="39" customHeight="1" x14ac:dyDescent="0.3">
      <c r="A237" s="13" t="s">
        <v>670</v>
      </c>
      <c r="B237" s="14" t="s">
        <v>671</v>
      </c>
      <c r="C237" s="13" t="s">
        <v>65</v>
      </c>
      <c r="D237" s="13" t="s">
        <v>672</v>
      </c>
      <c r="E237" s="15" t="s">
        <v>252</v>
      </c>
      <c r="F237" s="14">
        <v>1</v>
      </c>
      <c r="G237" s="16">
        <v>79.239999999999995</v>
      </c>
      <c r="H237" s="16">
        <v>95.36</v>
      </c>
      <c r="I237" s="16">
        <v>95.36</v>
      </c>
    </row>
    <row r="238" spans="1:9" ht="51.9" customHeight="1" x14ac:dyDescent="0.3">
      <c r="A238" s="13" t="s">
        <v>673</v>
      </c>
      <c r="B238" s="14" t="s">
        <v>674</v>
      </c>
      <c r="C238" s="13" t="s">
        <v>65</v>
      </c>
      <c r="D238" s="13" t="s">
        <v>675</v>
      </c>
      <c r="E238" s="15" t="s">
        <v>252</v>
      </c>
      <c r="F238" s="14">
        <v>10</v>
      </c>
      <c r="G238" s="16">
        <v>547.78</v>
      </c>
      <c r="H238" s="16">
        <v>659.2</v>
      </c>
      <c r="I238" s="16">
        <v>6592</v>
      </c>
    </row>
    <row r="239" spans="1:9" ht="65.099999999999994" customHeight="1" x14ac:dyDescent="0.3">
      <c r="A239" s="13" t="s">
        <v>676</v>
      </c>
      <c r="B239" s="14" t="s">
        <v>677</v>
      </c>
      <c r="C239" s="13" t="s">
        <v>65</v>
      </c>
      <c r="D239" s="13" t="s">
        <v>678</v>
      </c>
      <c r="E239" s="15" t="s">
        <v>252</v>
      </c>
      <c r="F239" s="14">
        <v>6</v>
      </c>
      <c r="G239" s="16">
        <v>250.88</v>
      </c>
      <c r="H239" s="16">
        <v>301.91000000000003</v>
      </c>
      <c r="I239" s="16">
        <v>1811.46</v>
      </c>
    </row>
    <row r="240" spans="1:9" ht="39" customHeight="1" x14ac:dyDescent="0.3">
      <c r="A240" s="13" t="s">
        <v>679</v>
      </c>
      <c r="B240" s="14" t="s">
        <v>680</v>
      </c>
      <c r="C240" s="13" t="s">
        <v>65</v>
      </c>
      <c r="D240" s="13" t="s">
        <v>681</v>
      </c>
      <c r="E240" s="15" t="s">
        <v>252</v>
      </c>
      <c r="F240" s="14">
        <v>8</v>
      </c>
      <c r="G240" s="16">
        <v>326.98</v>
      </c>
      <c r="H240" s="16">
        <v>393.49</v>
      </c>
      <c r="I240" s="16">
        <v>3147.92</v>
      </c>
    </row>
    <row r="241" spans="1:9" ht="24" customHeight="1" x14ac:dyDescent="0.3">
      <c r="A241" s="13" t="s">
        <v>682</v>
      </c>
      <c r="B241" s="14" t="s">
        <v>683</v>
      </c>
      <c r="C241" s="13" t="s">
        <v>247</v>
      </c>
      <c r="D241" s="13" t="s">
        <v>684</v>
      </c>
      <c r="E241" s="15" t="s">
        <v>62</v>
      </c>
      <c r="F241" s="14">
        <v>3.06</v>
      </c>
      <c r="G241" s="16">
        <v>705.6</v>
      </c>
      <c r="H241" s="16">
        <v>849.12</v>
      </c>
      <c r="I241" s="16">
        <v>2598.31</v>
      </c>
    </row>
    <row r="242" spans="1:9" ht="65.099999999999994" customHeight="1" x14ac:dyDescent="0.3">
      <c r="A242" s="13" t="s">
        <v>685</v>
      </c>
      <c r="B242" s="14" t="s">
        <v>686</v>
      </c>
      <c r="C242" s="13" t="s">
        <v>247</v>
      </c>
      <c r="D242" s="13" t="s">
        <v>687</v>
      </c>
      <c r="E242" s="15" t="s">
        <v>256</v>
      </c>
      <c r="F242" s="14">
        <v>1</v>
      </c>
      <c r="G242" s="16">
        <v>1447.32</v>
      </c>
      <c r="H242" s="16">
        <v>1741.7</v>
      </c>
      <c r="I242" s="16">
        <v>1741.7</v>
      </c>
    </row>
    <row r="243" spans="1:9" ht="65.099999999999994" customHeight="1" x14ac:dyDescent="0.3">
      <c r="A243" s="13" t="s">
        <v>688</v>
      </c>
      <c r="B243" s="14" t="s">
        <v>689</v>
      </c>
      <c r="C243" s="13" t="s">
        <v>247</v>
      </c>
      <c r="D243" s="13" t="s">
        <v>690</v>
      </c>
      <c r="E243" s="15" t="s">
        <v>256</v>
      </c>
      <c r="F243" s="14">
        <v>2</v>
      </c>
      <c r="G243" s="16">
        <v>975.47</v>
      </c>
      <c r="H243" s="16">
        <v>1173.8800000000001</v>
      </c>
      <c r="I243" s="16">
        <v>2347.7600000000002</v>
      </c>
    </row>
    <row r="244" spans="1:9" ht="39" customHeight="1" x14ac:dyDescent="0.3">
      <c r="A244" s="13" t="s">
        <v>691</v>
      </c>
      <c r="B244" s="14" t="s">
        <v>692</v>
      </c>
      <c r="C244" s="13" t="s">
        <v>65</v>
      </c>
      <c r="D244" s="13" t="s">
        <v>693</v>
      </c>
      <c r="E244" s="15" t="s">
        <v>62</v>
      </c>
      <c r="F244" s="14">
        <v>19.64</v>
      </c>
      <c r="G244" s="16">
        <v>321.66000000000003</v>
      </c>
      <c r="H244" s="16">
        <v>387.09</v>
      </c>
      <c r="I244" s="16">
        <v>7602.45</v>
      </c>
    </row>
    <row r="245" spans="1:9" ht="51.9" customHeight="1" x14ac:dyDescent="0.3">
      <c r="A245" s="13" t="s">
        <v>694</v>
      </c>
      <c r="B245" s="14" t="s">
        <v>695</v>
      </c>
      <c r="C245" s="13" t="s">
        <v>65</v>
      </c>
      <c r="D245" s="13" t="s">
        <v>696</v>
      </c>
      <c r="E245" s="15" t="s">
        <v>252</v>
      </c>
      <c r="F245" s="14">
        <v>1</v>
      </c>
      <c r="G245" s="16">
        <v>603.34</v>
      </c>
      <c r="H245" s="16">
        <v>726.06</v>
      </c>
      <c r="I245" s="16">
        <v>726.06</v>
      </c>
    </row>
    <row r="246" spans="1:9" ht="26.1" customHeight="1" x14ac:dyDescent="0.3">
      <c r="A246" s="13" t="s">
        <v>697</v>
      </c>
      <c r="B246" s="14" t="s">
        <v>698</v>
      </c>
      <c r="C246" s="13" t="s">
        <v>65</v>
      </c>
      <c r="D246" s="13" t="s">
        <v>699</v>
      </c>
      <c r="E246" s="15" t="s">
        <v>252</v>
      </c>
      <c r="F246" s="14">
        <v>2</v>
      </c>
      <c r="G246" s="16">
        <v>683.74</v>
      </c>
      <c r="H246" s="16">
        <v>822.81</v>
      </c>
      <c r="I246" s="16">
        <v>1645.62</v>
      </c>
    </row>
    <row r="247" spans="1:9" ht="24" customHeight="1" x14ac:dyDescent="0.3">
      <c r="A247" s="11" t="s">
        <v>39</v>
      </c>
      <c r="B247" s="11"/>
      <c r="C247" s="11"/>
      <c r="D247" s="11" t="s">
        <v>40</v>
      </c>
      <c r="E247" s="11"/>
      <c r="F247" s="12"/>
      <c r="G247" s="11"/>
      <c r="H247" s="11"/>
      <c r="I247" s="4">
        <v>4322.32</v>
      </c>
    </row>
    <row r="248" spans="1:9" ht="39" customHeight="1" x14ac:dyDescent="0.3">
      <c r="A248" s="13" t="s">
        <v>700</v>
      </c>
      <c r="B248" s="14" t="s">
        <v>701</v>
      </c>
      <c r="C248" s="13" t="s">
        <v>65</v>
      </c>
      <c r="D248" s="13" t="s">
        <v>702</v>
      </c>
      <c r="E248" s="15" t="s">
        <v>252</v>
      </c>
      <c r="F248" s="14">
        <v>4</v>
      </c>
      <c r="G248" s="16">
        <v>281.52</v>
      </c>
      <c r="H248" s="16">
        <v>338.78</v>
      </c>
      <c r="I248" s="16">
        <v>1355.12</v>
      </c>
    </row>
    <row r="249" spans="1:9" ht="39" customHeight="1" x14ac:dyDescent="0.3">
      <c r="A249" s="13" t="s">
        <v>703</v>
      </c>
      <c r="B249" s="14" t="s">
        <v>704</v>
      </c>
      <c r="C249" s="13" t="s">
        <v>65</v>
      </c>
      <c r="D249" s="13" t="s">
        <v>705</v>
      </c>
      <c r="E249" s="15" t="s">
        <v>252</v>
      </c>
      <c r="F249" s="14">
        <v>4</v>
      </c>
      <c r="G249" s="16">
        <v>318.95</v>
      </c>
      <c r="H249" s="16">
        <v>383.82</v>
      </c>
      <c r="I249" s="16">
        <v>1535.28</v>
      </c>
    </row>
    <row r="250" spans="1:9" ht="26.1" customHeight="1" x14ac:dyDescent="0.3">
      <c r="A250" s="13" t="s">
        <v>706</v>
      </c>
      <c r="B250" s="14" t="s">
        <v>707</v>
      </c>
      <c r="C250" s="13" t="s">
        <v>60</v>
      </c>
      <c r="D250" s="13" t="s">
        <v>708</v>
      </c>
      <c r="E250" s="15" t="s">
        <v>427</v>
      </c>
      <c r="F250" s="14">
        <v>4</v>
      </c>
      <c r="G250" s="16">
        <v>97.93</v>
      </c>
      <c r="H250" s="16">
        <v>117.85</v>
      </c>
      <c r="I250" s="16">
        <v>471.4</v>
      </c>
    </row>
    <row r="251" spans="1:9" ht="51.9" customHeight="1" x14ac:dyDescent="0.3">
      <c r="A251" s="13" t="s">
        <v>709</v>
      </c>
      <c r="B251" s="14" t="s">
        <v>710</v>
      </c>
      <c r="C251" s="13" t="s">
        <v>60</v>
      </c>
      <c r="D251" s="13" t="s">
        <v>711</v>
      </c>
      <c r="E251" s="15" t="s">
        <v>427</v>
      </c>
      <c r="F251" s="14">
        <v>22</v>
      </c>
      <c r="G251" s="16">
        <v>36.28</v>
      </c>
      <c r="H251" s="16">
        <v>43.66</v>
      </c>
      <c r="I251" s="16">
        <v>960.52</v>
      </c>
    </row>
    <row r="252" spans="1:9" ht="24" customHeight="1" x14ac:dyDescent="0.3">
      <c r="A252" s="11" t="s">
        <v>41</v>
      </c>
      <c r="B252" s="11"/>
      <c r="C252" s="11"/>
      <c r="D252" s="11" t="s">
        <v>42</v>
      </c>
      <c r="E252" s="11"/>
      <c r="F252" s="12"/>
      <c r="G252" s="11"/>
      <c r="H252" s="11"/>
      <c r="I252" s="4">
        <v>50697.11</v>
      </c>
    </row>
    <row r="253" spans="1:9" ht="39" customHeight="1" x14ac:dyDescent="0.3">
      <c r="A253" s="13" t="s">
        <v>712</v>
      </c>
      <c r="B253" s="14" t="s">
        <v>713</v>
      </c>
      <c r="C253" s="13" t="s">
        <v>65</v>
      </c>
      <c r="D253" s="13" t="s">
        <v>714</v>
      </c>
      <c r="E253" s="15" t="s">
        <v>252</v>
      </c>
      <c r="F253" s="14">
        <v>37</v>
      </c>
      <c r="G253" s="16">
        <v>19.78</v>
      </c>
      <c r="H253" s="16">
        <v>23.8</v>
      </c>
      <c r="I253" s="16">
        <v>880.6</v>
      </c>
    </row>
    <row r="254" spans="1:9" ht="26.1" customHeight="1" x14ac:dyDescent="0.3">
      <c r="A254" s="13" t="s">
        <v>715</v>
      </c>
      <c r="B254" s="14" t="s">
        <v>716</v>
      </c>
      <c r="C254" s="13" t="s">
        <v>247</v>
      </c>
      <c r="D254" s="13" t="s">
        <v>717</v>
      </c>
      <c r="E254" s="15" t="s">
        <v>256</v>
      </c>
      <c r="F254" s="14">
        <v>38</v>
      </c>
      <c r="G254" s="16">
        <v>23.48</v>
      </c>
      <c r="H254" s="16">
        <v>28.26</v>
      </c>
      <c r="I254" s="16">
        <v>1073.8800000000001</v>
      </c>
    </row>
    <row r="255" spans="1:9" ht="39" customHeight="1" x14ac:dyDescent="0.3">
      <c r="A255" s="13" t="s">
        <v>718</v>
      </c>
      <c r="B255" s="14" t="s">
        <v>719</v>
      </c>
      <c r="C255" s="13" t="s">
        <v>65</v>
      </c>
      <c r="D255" s="13" t="s">
        <v>720</v>
      </c>
      <c r="E255" s="15" t="s">
        <v>67</v>
      </c>
      <c r="F255" s="14">
        <v>215.18</v>
      </c>
      <c r="G255" s="16">
        <v>82.78</v>
      </c>
      <c r="H255" s="16">
        <v>99.62</v>
      </c>
      <c r="I255" s="16">
        <v>21436.23</v>
      </c>
    </row>
    <row r="256" spans="1:9" ht="39" customHeight="1" x14ac:dyDescent="0.3">
      <c r="A256" s="13" t="s">
        <v>721</v>
      </c>
      <c r="B256" s="14" t="s">
        <v>722</v>
      </c>
      <c r="C256" s="13" t="s">
        <v>65</v>
      </c>
      <c r="D256" s="13" t="s">
        <v>723</v>
      </c>
      <c r="E256" s="15" t="s">
        <v>252</v>
      </c>
      <c r="F256" s="14">
        <v>13</v>
      </c>
      <c r="G256" s="16">
        <v>29.39</v>
      </c>
      <c r="H256" s="16">
        <v>35.369999999999997</v>
      </c>
      <c r="I256" s="16">
        <v>459.81</v>
      </c>
    </row>
    <row r="257" spans="1:9" ht="26.1" customHeight="1" x14ac:dyDescent="0.3">
      <c r="A257" s="13" t="s">
        <v>724</v>
      </c>
      <c r="B257" s="14" t="s">
        <v>725</v>
      </c>
      <c r="C257" s="13" t="s">
        <v>65</v>
      </c>
      <c r="D257" s="13" t="s">
        <v>726</v>
      </c>
      <c r="E257" s="15" t="s">
        <v>252</v>
      </c>
      <c r="F257" s="14">
        <v>19</v>
      </c>
      <c r="G257" s="16">
        <v>64.95</v>
      </c>
      <c r="H257" s="16">
        <v>78.16</v>
      </c>
      <c r="I257" s="16">
        <v>1485.04</v>
      </c>
    </row>
    <row r="258" spans="1:9" ht="51.9" customHeight="1" x14ac:dyDescent="0.3">
      <c r="A258" s="13" t="s">
        <v>727</v>
      </c>
      <c r="B258" s="14" t="s">
        <v>728</v>
      </c>
      <c r="C258" s="13" t="s">
        <v>247</v>
      </c>
      <c r="D258" s="13" t="s">
        <v>729</v>
      </c>
      <c r="E258" s="15" t="s">
        <v>256</v>
      </c>
      <c r="F258" s="14">
        <v>18</v>
      </c>
      <c r="G258" s="16">
        <v>652</v>
      </c>
      <c r="H258" s="16">
        <v>784.62</v>
      </c>
      <c r="I258" s="16">
        <v>14123.16</v>
      </c>
    </row>
    <row r="259" spans="1:9" ht="39" customHeight="1" x14ac:dyDescent="0.3">
      <c r="A259" s="13" t="s">
        <v>730</v>
      </c>
      <c r="B259" s="14" t="s">
        <v>731</v>
      </c>
      <c r="C259" s="13" t="s">
        <v>247</v>
      </c>
      <c r="D259" s="13" t="s">
        <v>732</v>
      </c>
      <c r="E259" s="15" t="s">
        <v>256</v>
      </c>
      <c r="F259" s="14">
        <v>3</v>
      </c>
      <c r="G259" s="16">
        <v>1751.6</v>
      </c>
      <c r="H259" s="16">
        <v>2107.88</v>
      </c>
      <c r="I259" s="16">
        <v>6323.64</v>
      </c>
    </row>
    <row r="260" spans="1:9" ht="26.1" customHeight="1" x14ac:dyDescent="0.3">
      <c r="A260" s="17" t="s">
        <v>733</v>
      </c>
      <c r="B260" s="18" t="s">
        <v>734</v>
      </c>
      <c r="C260" s="17" t="s">
        <v>60</v>
      </c>
      <c r="D260" s="17" t="s">
        <v>735</v>
      </c>
      <c r="E260" s="19" t="s">
        <v>252</v>
      </c>
      <c r="F260" s="18">
        <v>3</v>
      </c>
      <c r="G260" s="20">
        <v>1361.35</v>
      </c>
      <c r="H260" s="20">
        <v>1638.25</v>
      </c>
      <c r="I260" s="20">
        <v>4914.75</v>
      </c>
    </row>
    <row r="261" spans="1:9" ht="24" customHeight="1" x14ac:dyDescent="0.3">
      <c r="A261" s="11" t="s">
        <v>43</v>
      </c>
      <c r="B261" s="11"/>
      <c r="C261" s="11"/>
      <c r="D261" s="11" t="s">
        <v>44</v>
      </c>
      <c r="E261" s="11"/>
      <c r="F261" s="12"/>
      <c r="G261" s="11"/>
      <c r="H261" s="11"/>
      <c r="I261" s="4">
        <v>2674.51</v>
      </c>
    </row>
    <row r="262" spans="1:9" ht="24" customHeight="1" x14ac:dyDescent="0.3">
      <c r="A262" s="13" t="s">
        <v>736</v>
      </c>
      <c r="B262" s="14" t="s">
        <v>737</v>
      </c>
      <c r="C262" s="13" t="s">
        <v>65</v>
      </c>
      <c r="D262" s="13" t="s">
        <v>738</v>
      </c>
      <c r="E262" s="15" t="s">
        <v>252</v>
      </c>
      <c r="F262" s="14">
        <v>16</v>
      </c>
      <c r="G262" s="16">
        <v>45.04</v>
      </c>
      <c r="H262" s="16">
        <v>54.2</v>
      </c>
      <c r="I262" s="16">
        <v>867.2</v>
      </c>
    </row>
    <row r="263" spans="1:9" ht="39" customHeight="1" x14ac:dyDescent="0.3">
      <c r="A263" s="13" t="s">
        <v>739</v>
      </c>
      <c r="B263" s="14" t="s">
        <v>740</v>
      </c>
      <c r="C263" s="13" t="s">
        <v>65</v>
      </c>
      <c r="D263" s="13" t="s">
        <v>741</v>
      </c>
      <c r="E263" s="15" t="s">
        <v>252</v>
      </c>
      <c r="F263" s="14">
        <v>6</v>
      </c>
      <c r="G263" s="16">
        <v>128.34</v>
      </c>
      <c r="H263" s="16">
        <v>154.44</v>
      </c>
      <c r="I263" s="16">
        <v>926.64</v>
      </c>
    </row>
    <row r="264" spans="1:9" ht="24" customHeight="1" x14ac:dyDescent="0.3">
      <c r="A264" s="13" t="s">
        <v>742</v>
      </c>
      <c r="B264" s="14" t="s">
        <v>743</v>
      </c>
      <c r="C264" s="13" t="s">
        <v>65</v>
      </c>
      <c r="D264" s="13" t="s">
        <v>744</v>
      </c>
      <c r="E264" s="15" t="s">
        <v>62</v>
      </c>
      <c r="F264" s="14">
        <v>34.799999999999997</v>
      </c>
      <c r="G264" s="16">
        <v>15.67</v>
      </c>
      <c r="H264" s="16">
        <v>18.86</v>
      </c>
      <c r="I264" s="16">
        <v>656.33</v>
      </c>
    </row>
    <row r="265" spans="1:9" ht="24" customHeight="1" x14ac:dyDescent="0.3">
      <c r="A265" s="17" t="s">
        <v>745</v>
      </c>
      <c r="B265" s="18" t="s">
        <v>746</v>
      </c>
      <c r="C265" s="17" t="s">
        <v>65</v>
      </c>
      <c r="D265" s="17" t="s">
        <v>747</v>
      </c>
      <c r="E265" s="19" t="s">
        <v>73</v>
      </c>
      <c r="F265" s="18">
        <v>1.74</v>
      </c>
      <c r="G265" s="20">
        <v>107.14</v>
      </c>
      <c r="H265" s="20">
        <v>128.93</v>
      </c>
      <c r="I265" s="20">
        <v>224.34</v>
      </c>
    </row>
    <row r="266" spans="1:9" ht="24" customHeight="1" x14ac:dyDescent="0.3">
      <c r="A266" s="11" t="s">
        <v>45</v>
      </c>
      <c r="B266" s="11"/>
      <c r="C266" s="11"/>
      <c r="D266" s="11" t="s">
        <v>46</v>
      </c>
      <c r="E266" s="11"/>
      <c r="F266" s="12"/>
      <c r="G266" s="11"/>
      <c r="H266" s="11"/>
      <c r="I266" s="4">
        <v>2374.1999999999998</v>
      </c>
    </row>
    <row r="267" spans="1:9" ht="24" customHeight="1" x14ac:dyDescent="0.3">
      <c r="A267" s="13" t="s">
        <v>748</v>
      </c>
      <c r="B267" s="14" t="s">
        <v>749</v>
      </c>
      <c r="C267" s="13" t="s">
        <v>247</v>
      </c>
      <c r="D267" s="13" t="s">
        <v>750</v>
      </c>
      <c r="E267" s="15" t="s">
        <v>256</v>
      </c>
      <c r="F267" s="14">
        <v>30</v>
      </c>
      <c r="G267" s="16">
        <v>65.760000000000005</v>
      </c>
      <c r="H267" s="16">
        <v>79.14</v>
      </c>
      <c r="I267" s="16">
        <v>2374.1999999999998</v>
      </c>
    </row>
    <row r="268" spans="1:9" x14ac:dyDescent="0.3">
      <c r="A268" s="5"/>
      <c r="B268" s="5"/>
      <c r="C268" s="5"/>
      <c r="D268" s="5"/>
      <c r="E268" s="5"/>
      <c r="F268" s="5"/>
      <c r="G268" s="5"/>
      <c r="H268" s="5"/>
      <c r="I268" s="5"/>
    </row>
    <row r="269" spans="1:9" x14ac:dyDescent="0.3">
      <c r="A269" s="71"/>
      <c r="B269" s="71"/>
      <c r="C269" s="71"/>
      <c r="D269" s="6"/>
      <c r="E269" s="67" t="s">
        <v>47</v>
      </c>
      <c r="F269" s="71"/>
      <c r="G269" s="72">
        <v>1184941.8600000001</v>
      </c>
      <c r="H269" s="71"/>
      <c r="I269" s="71"/>
    </row>
    <row r="270" spans="1:9" x14ac:dyDescent="0.3">
      <c r="A270" s="71"/>
      <c r="B270" s="71"/>
      <c r="C270" s="71"/>
      <c r="D270" s="6"/>
      <c r="E270" s="67" t="s">
        <v>48</v>
      </c>
      <c r="F270" s="71"/>
      <c r="G270" s="72">
        <v>240992.56</v>
      </c>
      <c r="H270" s="71"/>
      <c r="I270" s="71"/>
    </row>
    <row r="271" spans="1:9" x14ac:dyDescent="0.3">
      <c r="A271" s="71"/>
      <c r="B271" s="71"/>
      <c r="C271" s="71"/>
      <c r="D271" s="6"/>
      <c r="E271" s="67" t="s">
        <v>49</v>
      </c>
      <c r="F271" s="71"/>
      <c r="G271" s="72">
        <v>1425934.42</v>
      </c>
      <c r="H271" s="71"/>
      <c r="I271" s="71"/>
    </row>
    <row r="272" spans="1:9" ht="60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</row>
    <row r="273" spans="1:9" ht="69.900000000000006" customHeight="1" x14ac:dyDescent="0.3">
      <c r="A273" s="73" t="s">
        <v>50</v>
      </c>
      <c r="B273" s="69"/>
      <c r="C273" s="69"/>
      <c r="D273" s="69"/>
      <c r="E273" s="69"/>
      <c r="F273" s="69"/>
      <c r="G273" s="69"/>
      <c r="H273" s="69"/>
      <c r="I273" s="69"/>
    </row>
  </sheetData>
  <mergeCells count="15">
    <mergeCell ref="A273:I273"/>
    <mergeCell ref="A270:C270"/>
    <mergeCell ref="E270:F270"/>
    <mergeCell ref="G270:I270"/>
    <mergeCell ref="A271:C271"/>
    <mergeCell ref="E271:F271"/>
    <mergeCell ref="G271:I271"/>
    <mergeCell ref="A269:C269"/>
    <mergeCell ref="E269:F269"/>
    <mergeCell ref="G269:I269"/>
    <mergeCell ref="E1:F1"/>
    <mergeCell ref="G1:H1"/>
    <mergeCell ref="E2:F2"/>
    <mergeCell ref="G2:H2"/>
    <mergeCell ref="A3:I3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3"/>
  <sheetViews>
    <sheetView tabSelected="1" view="pageBreakPreview" zoomScale="60" zoomScaleNormal="100" workbookViewId="0">
      <selection activeCell="J35" sqref="J35"/>
    </sheetView>
  </sheetViews>
  <sheetFormatPr defaultRowHeight="14.4" x14ac:dyDescent="0.3"/>
  <cols>
    <col min="1" max="1" width="19.44140625" bestFit="1" customWidth="1"/>
    <col min="2" max="2" width="82.33203125" customWidth="1"/>
    <col min="3" max="3" width="11.88671875" customWidth="1"/>
    <col min="4" max="4" width="11.44140625" bestFit="1" customWidth="1"/>
    <col min="5" max="5" width="70.5546875" customWidth="1"/>
    <col min="6" max="6" width="22.33203125" bestFit="1" customWidth="1"/>
  </cols>
  <sheetData>
    <row r="1" spans="1:10" x14ac:dyDescent="0.3">
      <c r="A1" s="1"/>
      <c r="B1" s="1" t="s">
        <v>0</v>
      </c>
      <c r="C1" s="1"/>
      <c r="D1" s="1"/>
      <c r="E1" s="1"/>
      <c r="F1" s="69"/>
      <c r="G1" s="69"/>
      <c r="H1" s="69"/>
      <c r="I1" s="69"/>
      <c r="J1" s="69"/>
    </row>
    <row r="2" spans="1:10" ht="80.099999999999994" customHeight="1" x14ac:dyDescent="0.3">
      <c r="A2" s="2"/>
      <c r="B2" s="2" t="s">
        <v>1224</v>
      </c>
      <c r="C2" s="2"/>
      <c r="D2" s="2"/>
      <c r="E2" s="2"/>
      <c r="F2" s="69"/>
      <c r="G2" s="69"/>
      <c r="H2" s="69"/>
      <c r="I2" s="69"/>
      <c r="J2" s="69"/>
    </row>
    <row r="3" spans="1:10" x14ac:dyDescent="0.3">
      <c r="A3" s="68" t="s">
        <v>751</v>
      </c>
      <c r="B3" s="69"/>
      <c r="C3" s="69"/>
      <c r="D3" s="69"/>
      <c r="E3" s="69"/>
    </row>
    <row r="4" spans="1:10" ht="30" customHeight="1" x14ac:dyDescent="0.3">
      <c r="A4" s="9" t="s">
        <v>8</v>
      </c>
      <c r="B4" s="9" t="s">
        <v>9</v>
      </c>
      <c r="C4" s="10" t="s">
        <v>54</v>
      </c>
      <c r="D4" s="3" t="s">
        <v>55</v>
      </c>
      <c r="E4" s="9" t="s">
        <v>751</v>
      </c>
    </row>
    <row r="5" spans="1:10" ht="24" customHeight="1" x14ac:dyDescent="0.3">
      <c r="A5" s="11" t="s">
        <v>11</v>
      </c>
      <c r="B5" s="11" t="s">
        <v>12</v>
      </c>
      <c r="C5" s="21"/>
      <c r="D5" s="12"/>
      <c r="E5" s="11"/>
    </row>
    <row r="6" spans="1:10" ht="24" customHeight="1" x14ac:dyDescent="0.3">
      <c r="A6" s="13" t="s">
        <v>58</v>
      </c>
      <c r="B6" s="13" t="s">
        <v>61</v>
      </c>
      <c r="C6" s="15" t="s">
        <v>62</v>
      </c>
      <c r="D6" s="14" t="s">
        <v>752</v>
      </c>
      <c r="E6" s="13" t="s">
        <v>753</v>
      </c>
    </row>
    <row r="7" spans="1:10" ht="39" customHeight="1" x14ac:dyDescent="0.3">
      <c r="A7" s="13" t="s">
        <v>63</v>
      </c>
      <c r="B7" s="13" t="s">
        <v>66</v>
      </c>
      <c r="C7" s="15" t="s">
        <v>67</v>
      </c>
      <c r="D7" s="14" t="s">
        <v>754</v>
      </c>
      <c r="E7" s="13" t="s">
        <v>755</v>
      </c>
    </row>
    <row r="8" spans="1:10" ht="24" customHeight="1" x14ac:dyDescent="0.3">
      <c r="A8" s="11" t="s">
        <v>13</v>
      </c>
      <c r="B8" s="11" t="s">
        <v>14</v>
      </c>
      <c r="C8" s="21"/>
      <c r="D8" s="12"/>
      <c r="E8" s="11"/>
    </row>
    <row r="9" spans="1:10" ht="24" customHeight="1" x14ac:dyDescent="0.3">
      <c r="A9" s="11" t="s">
        <v>68</v>
      </c>
      <c r="B9" s="11" t="s">
        <v>69</v>
      </c>
      <c r="C9" s="21"/>
      <c r="D9" s="12"/>
      <c r="E9" s="11"/>
    </row>
    <row r="10" spans="1:10" ht="26.1" customHeight="1" x14ac:dyDescent="0.3">
      <c r="A10" s="13" t="s">
        <v>70</v>
      </c>
      <c r="B10" s="13" t="s">
        <v>72</v>
      </c>
      <c r="C10" s="15" t="s">
        <v>73</v>
      </c>
      <c r="D10" s="14" t="s">
        <v>756</v>
      </c>
      <c r="E10" s="13" t="s">
        <v>757</v>
      </c>
    </row>
    <row r="11" spans="1:10" ht="39" customHeight="1" x14ac:dyDescent="0.3">
      <c r="A11" s="13" t="s">
        <v>74</v>
      </c>
      <c r="B11" s="13" t="s">
        <v>76</v>
      </c>
      <c r="C11" s="15" t="s">
        <v>62</v>
      </c>
      <c r="D11" s="14" t="s">
        <v>758</v>
      </c>
      <c r="E11" s="13" t="s">
        <v>759</v>
      </c>
    </row>
    <row r="12" spans="1:10" ht="26.1" customHeight="1" x14ac:dyDescent="0.3">
      <c r="A12" s="13" t="s">
        <v>77</v>
      </c>
      <c r="B12" s="13" t="s">
        <v>79</v>
      </c>
      <c r="C12" s="15" t="s">
        <v>80</v>
      </c>
      <c r="D12" s="14" t="s">
        <v>760</v>
      </c>
      <c r="E12" s="13" t="s">
        <v>759</v>
      </c>
    </row>
    <row r="13" spans="1:10" ht="26.1" customHeight="1" x14ac:dyDescent="0.3">
      <c r="A13" s="13" t="s">
        <v>81</v>
      </c>
      <c r="B13" s="13" t="s">
        <v>83</v>
      </c>
      <c r="C13" s="15" t="s">
        <v>80</v>
      </c>
      <c r="D13" s="14" t="s">
        <v>761</v>
      </c>
      <c r="E13" s="13" t="s">
        <v>759</v>
      </c>
    </row>
    <row r="14" spans="1:10" ht="26.1" customHeight="1" x14ac:dyDescent="0.3">
      <c r="A14" s="13" t="s">
        <v>84</v>
      </c>
      <c r="B14" s="13" t="s">
        <v>86</v>
      </c>
      <c r="C14" s="15" t="s">
        <v>80</v>
      </c>
      <c r="D14" s="14" t="s">
        <v>762</v>
      </c>
      <c r="E14" s="13" t="s">
        <v>759</v>
      </c>
    </row>
    <row r="15" spans="1:10" ht="26.1" customHeight="1" x14ac:dyDescent="0.3">
      <c r="A15" s="13" t="s">
        <v>87</v>
      </c>
      <c r="B15" s="13" t="s">
        <v>89</v>
      </c>
      <c r="C15" s="15" t="s">
        <v>80</v>
      </c>
      <c r="D15" s="14" t="s">
        <v>763</v>
      </c>
      <c r="E15" s="13" t="s">
        <v>759</v>
      </c>
    </row>
    <row r="16" spans="1:10" ht="26.1" customHeight="1" x14ac:dyDescent="0.3">
      <c r="A16" s="13" t="s">
        <v>90</v>
      </c>
      <c r="B16" s="13" t="s">
        <v>92</v>
      </c>
      <c r="C16" s="15" t="s">
        <v>80</v>
      </c>
      <c r="D16" s="14" t="s">
        <v>764</v>
      </c>
      <c r="E16" s="13" t="s">
        <v>759</v>
      </c>
    </row>
    <row r="17" spans="1:5" ht="39" customHeight="1" x14ac:dyDescent="0.3">
      <c r="A17" s="13" t="s">
        <v>93</v>
      </c>
      <c r="B17" s="13" t="s">
        <v>95</v>
      </c>
      <c r="C17" s="15" t="s">
        <v>73</v>
      </c>
      <c r="D17" s="14" t="s">
        <v>765</v>
      </c>
      <c r="E17" s="13" t="s">
        <v>759</v>
      </c>
    </row>
    <row r="18" spans="1:5" ht="26.1" customHeight="1" x14ac:dyDescent="0.3">
      <c r="A18" s="13" t="s">
        <v>96</v>
      </c>
      <c r="B18" s="13" t="s">
        <v>98</v>
      </c>
      <c r="C18" s="15" t="s">
        <v>73</v>
      </c>
      <c r="D18" s="14" t="s">
        <v>765</v>
      </c>
      <c r="E18" s="13" t="s">
        <v>766</v>
      </c>
    </row>
    <row r="19" spans="1:5" ht="24" customHeight="1" x14ac:dyDescent="0.3">
      <c r="A19" s="13" t="s">
        <v>99</v>
      </c>
      <c r="B19" s="13" t="s">
        <v>101</v>
      </c>
      <c r="C19" s="15" t="s">
        <v>73</v>
      </c>
      <c r="D19" s="14" t="s">
        <v>767</v>
      </c>
      <c r="E19" s="13" t="s">
        <v>768</v>
      </c>
    </row>
    <row r="20" spans="1:5" ht="24" customHeight="1" x14ac:dyDescent="0.3">
      <c r="A20" s="11" t="s">
        <v>102</v>
      </c>
      <c r="B20" s="11" t="s">
        <v>103</v>
      </c>
      <c r="C20" s="21"/>
      <c r="D20" s="12"/>
      <c r="E20" s="11"/>
    </row>
    <row r="21" spans="1:5" ht="26.1" customHeight="1" x14ac:dyDescent="0.3">
      <c r="A21" s="13" t="s">
        <v>104</v>
      </c>
      <c r="B21" s="13" t="s">
        <v>106</v>
      </c>
      <c r="C21" s="15" t="s">
        <v>73</v>
      </c>
      <c r="D21" s="14" t="s">
        <v>769</v>
      </c>
      <c r="E21" s="13" t="s">
        <v>770</v>
      </c>
    </row>
    <row r="22" spans="1:5" ht="26.1" customHeight="1" x14ac:dyDescent="0.3">
      <c r="A22" s="13" t="s">
        <v>107</v>
      </c>
      <c r="B22" s="13" t="s">
        <v>109</v>
      </c>
      <c r="C22" s="15" t="s">
        <v>62</v>
      </c>
      <c r="D22" s="14" t="s">
        <v>771</v>
      </c>
      <c r="E22" s="13" t="s">
        <v>772</v>
      </c>
    </row>
    <row r="23" spans="1:5" ht="39" customHeight="1" x14ac:dyDescent="0.3">
      <c r="A23" s="13" t="s">
        <v>110</v>
      </c>
      <c r="B23" s="13" t="s">
        <v>112</v>
      </c>
      <c r="C23" s="15" t="s">
        <v>62</v>
      </c>
      <c r="D23" s="14" t="s">
        <v>771</v>
      </c>
      <c r="E23" s="13" t="s">
        <v>773</v>
      </c>
    </row>
    <row r="24" spans="1:5" ht="65.099999999999994" customHeight="1" x14ac:dyDescent="0.3">
      <c r="A24" s="13" t="s">
        <v>113</v>
      </c>
      <c r="B24" s="13" t="s">
        <v>115</v>
      </c>
      <c r="C24" s="15" t="s">
        <v>62</v>
      </c>
      <c r="D24" s="14" t="s">
        <v>774</v>
      </c>
      <c r="E24" s="13" t="s">
        <v>759</v>
      </c>
    </row>
    <row r="25" spans="1:5" ht="26.1" customHeight="1" x14ac:dyDescent="0.3">
      <c r="A25" s="13" t="s">
        <v>116</v>
      </c>
      <c r="B25" s="13" t="s">
        <v>79</v>
      </c>
      <c r="C25" s="15" t="s">
        <v>80</v>
      </c>
      <c r="D25" s="14" t="s">
        <v>775</v>
      </c>
      <c r="E25" s="13" t="s">
        <v>759</v>
      </c>
    </row>
    <row r="26" spans="1:5" ht="26.1" customHeight="1" x14ac:dyDescent="0.3">
      <c r="A26" s="13" t="s">
        <v>117</v>
      </c>
      <c r="B26" s="13" t="s">
        <v>83</v>
      </c>
      <c r="C26" s="15" t="s">
        <v>80</v>
      </c>
      <c r="D26" s="14" t="s">
        <v>776</v>
      </c>
      <c r="E26" s="13" t="s">
        <v>759</v>
      </c>
    </row>
    <row r="27" spans="1:5" ht="26.1" customHeight="1" x14ac:dyDescent="0.3">
      <c r="A27" s="13" t="s">
        <v>118</v>
      </c>
      <c r="B27" s="13" t="s">
        <v>86</v>
      </c>
      <c r="C27" s="15" t="s">
        <v>80</v>
      </c>
      <c r="D27" s="14" t="s">
        <v>777</v>
      </c>
      <c r="E27" s="13" t="s">
        <v>759</v>
      </c>
    </row>
    <row r="28" spans="1:5" ht="26.1" customHeight="1" x14ac:dyDescent="0.3">
      <c r="A28" s="13" t="s">
        <v>119</v>
      </c>
      <c r="B28" s="13" t="s">
        <v>89</v>
      </c>
      <c r="C28" s="15" t="s">
        <v>80</v>
      </c>
      <c r="D28" s="14" t="s">
        <v>778</v>
      </c>
      <c r="E28" s="13" t="s">
        <v>759</v>
      </c>
    </row>
    <row r="29" spans="1:5" ht="26.1" customHeight="1" x14ac:dyDescent="0.3">
      <c r="A29" s="13" t="s">
        <v>120</v>
      </c>
      <c r="B29" s="13" t="s">
        <v>92</v>
      </c>
      <c r="C29" s="15" t="s">
        <v>80</v>
      </c>
      <c r="D29" s="14" t="s">
        <v>779</v>
      </c>
      <c r="E29" s="13" t="s">
        <v>759</v>
      </c>
    </row>
    <row r="30" spans="1:5" ht="26.1" customHeight="1" x14ac:dyDescent="0.3">
      <c r="A30" s="13" t="s">
        <v>121</v>
      </c>
      <c r="B30" s="13" t="s">
        <v>123</v>
      </c>
      <c r="C30" s="15" t="s">
        <v>80</v>
      </c>
      <c r="D30" s="14" t="s">
        <v>780</v>
      </c>
      <c r="E30" s="13" t="s">
        <v>759</v>
      </c>
    </row>
    <row r="31" spans="1:5" ht="39" customHeight="1" x14ac:dyDescent="0.3">
      <c r="A31" s="13" t="s">
        <v>124</v>
      </c>
      <c r="B31" s="13" t="s">
        <v>126</v>
      </c>
      <c r="C31" s="15" t="s">
        <v>73</v>
      </c>
      <c r="D31" s="14" t="s">
        <v>781</v>
      </c>
      <c r="E31" s="13" t="s">
        <v>759</v>
      </c>
    </row>
    <row r="32" spans="1:5" ht="26.1" customHeight="1" x14ac:dyDescent="0.3">
      <c r="A32" s="13" t="s">
        <v>127</v>
      </c>
      <c r="B32" s="13" t="s">
        <v>98</v>
      </c>
      <c r="C32" s="15" t="s">
        <v>73</v>
      </c>
      <c r="D32" s="14" t="s">
        <v>781</v>
      </c>
      <c r="E32" s="13" t="s">
        <v>766</v>
      </c>
    </row>
    <row r="33" spans="1:5" ht="24" customHeight="1" x14ac:dyDescent="0.3">
      <c r="A33" s="13" t="s">
        <v>128</v>
      </c>
      <c r="B33" s="13" t="s">
        <v>101</v>
      </c>
      <c r="C33" s="15" t="s">
        <v>73</v>
      </c>
      <c r="D33" s="14" t="s">
        <v>782</v>
      </c>
      <c r="E33" s="13" t="s">
        <v>783</v>
      </c>
    </row>
    <row r="34" spans="1:5" ht="24" customHeight="1" x14ac:dyDescent="0.3">
      <c r="A34" s="11" t="s">
        <v>129</v>
      </c>
      <c r="B34" s="11" t="s">
        <v>130</v>
      </c>
      <c r="C34" s="21"/>
      <c r="D34" s="12"/>
      <c r="E34" s="11"/>
    </row>
    <row r="35" spans="1:5" ht="65.099999999999994" customHeight="1" x14ac:dyDescent="0.3">
      <c r="A35" s="13" t="s">
        <v>131</v>
      </c>
      <c r="B35" s="13" t="s">
        <v>133</v>
      </c>
      <c r="C35" s="15" t="s">
        <v>62</v>
      </c>
      <c r="D35" s="14" t="s">
        <v>784</v>
      </c>
      <c r="E35" s="13" t="s">
        <v>785</v>
      </c>
    </row>
    <row r="36" spans="1:5" ht="24" customHeight="1" x14ac:dyDescent="0.3">
      <c r="A36" s="11" t="s">
        <v>15</v>
      </c>
      <c r="B36" s="11" t="s">
        <v>16</v>
      </c>
      <c r="C36" s="21"/>
      <c r="D36" s="12"/>
      <c r="E36" s="11"/>
    </row>
    <row r="37" spans="1:5" ht="24" customHeight="1" x14ac:dyDescent="0.3">
      <c r="A37" s="11" t="s">
        <v>134</v>
      </c>
      <c r="B37" s="11" t="s">
        <v>135</v>
      </c>
      <c r="C37" s="21"/>
      <c r="D37" s="12"/>
      <c r="E37" s="11"/>
    </row>
    <row r="38" spans="1:5" ht="65.099999999999994" customHeight="1" x14ac:dyDescent="0.3">
      <c r="A38" s="13" t="s">
        <v>136</v>
      </c>
      <c r="B38" s="13" t="s">
        <v>115</v>
      </c>
      <c r="C38" s="15" t="s">
        <v>62</v>
      </c>
      <c r="D38" s="14" t="s">
        <v>786</v>
      </c>
      <c r="E38" s="13" t="s">
        <v>759</v>
      </c>
    </row>
    <row r="39" spans="1:5" ht="51.9" customHeight="1" x14ac:dyDescent="0.3">
      <c r="A39" s="13" t="s">
        <v>137</v>
      </c>
      <c r="B39" s="13" t="s">
        <v>139</v>
      </c>
      <c r="C39" s="15" t="s">
        <v>80</v>
      </c>
      <c r="D39" s="14" t="s">
        <v>787</v>
      </c>
      <c r="E39" s="13" t="s">
        <v>759</v>
      </c>
    </row>
    <row r="40" spans="1:5" ht="51.9" customHeight="1" x14ac:dyDescent="0.3">
      <c r="A40" s="13" t="s">
        <v>140</v>
      </c>
      <c r="B40" s="13" t="s">
        <v>142</v>
      </c>
      <c r="C40" s="15" t="s">
        <v>80</v>
      </c>
      <c r="D40" s="14" t="s">
        <v>788</v>
      </c>
      <c r="E40" s="13" t="s">
        <v>759</v>
      </c>
    </row>
    <row r="41" spans="1:5" ht="51.9" customHeight="1" x14ac:dyDescent="0.3">
      <c r="A41" s="13" t="s">
        <v>143</v>
      </c>
      <c r="B41" s="13" t="s">
        <v>145</v>
      </c>
      <c r="C41" s="15" t="s">
        <v>80</v>
      </c>
      <c r="D41" s="14" t="s">
        <v>789</v>
      </c>
      <c r="E41" s="13" t="s">
        <v>759</v>
      </c>
    </row>
    <row r="42" spans="1:5" ht="51.9" customHeight="1" x14ac:dyDescent="0.3">
      <c r="A42" s="13" t="s">
        <v>146</v>
      </c>
      <c r="B42" s="13" t="s">
        <v>148</v>
      </c>
      <c r="C42" s="15" t="s">
        <v>80</v>
      </c>
      <c r="D42" s="14" t="s">
        <v>790</v>
      </c>
      <c r="E42" s="13" t="s">
        <v>759</v>
      </c>
    </row>
    <row r="43" spans="1:5" ht="51.9" customHeight="1" x14ac:dyDescent="0.3">
      <c r="A43" s="13" t="s">
        <v>149</v>
      </c>
      <c r="B43" s="13" t="s">
        <v>151</v>
      </c>
      <c r="C43" s="15" t="s">
        <v>80</v>
      </c>
      <c r="D43" s="14" t="s">
        <v>791</v>
      </c>
      <c r="E43" s="13" t="s">
        <v>759</v>
      </c>
    </row>
    <row r="44" spans="1:5" ht="51.9" customHeight="1" x14ac:dyDescent="0.3">
      <c r="A44" s="13" t="s">
        <v>152</v>
      </c>
      <c r="B44" s="13" t="s">
        <v>154</v>
      </c>
      <c r="C44" s="15" t="s">
        <v>80</v>
      </c>
      <c r="D44" s="14" t="s">
        <v>792</v>
      </c>
      <c r="E44" s="13" t="s">
        <v>759</v>
      </c>
    </row>
    <row r="45" spans="1:5" ht="39" customHeight="1" x14ac:dyDescent="0.3">
      <c r="A45" s="13" t="s">
        <v>155</v>
      </c>
      <c r="B45" s="13" t="s">
        <v>126</v>
      </c>
      <c r="C45" s="15" t="s">
        <v>73</v>
      </c>
      <c r="D45" s="14" t="s">
        <v>793</v>
      </c>
      <c r="E45" s="13" t="s">
        <v>759</v>
      </c>
    </row>
    <row r="46" spans="1:5" ht="26.1" customHeight="1" x14ac:dyDescent="0.3">
      <c r="A46" s="13" t="s">
        <v>156</v>
      </c>
      <c r="B46" s="13" t="s">
        <v>98</v>
      </c>
      <c r="C46" s="15" t="s">
        <v>73</v>
      </c>
      <c r="D46" s="14" t="s">
        <v>793</v>
      </c>
      <c r="E46" s="13" t="s">
        <v>766</v>
      </c>
    </row>
    <row r="47" spans="1:5" ht="24" customHeight="1" x14ac:dyDescent="0.3">
      <c r="A47" s="11" t="s">
        <v>157</v>
      </c>
      <c r="B47" s="11" t="s">
        <v>158</v>
      </c>
      <c r="C47" s="21"/>
      <c r="D47" s="12"/>
      <c r="E47" s="11"/>
    </row>
    <row r="48" spans="1:5" ht="39" customHeight="1" x14ac:dyDescent="0.3">
      <c r="A48" s="13" t="s">
        <v>159</v>
      </c>
      <c r="B48" s="13" t="s">
        <v>161</v>
      </c>
      <c r="C48" s="15" t="s">
        <v>62</v>
      </c>
      <c r="D48" s="14" t="s">
        <v>794</v>
      </c>
      <c r="E48" s="13" t="s">
        <v>759</v>
      </c>
    </row>
    <row r="49" spans="1:5" ht="51.9" customHeight="1" x14ac:dyDescent="0.3">
      <c r="A49" s="13" t="s">
        <v>162</v>
      </c>
      <c r="B49" s="13" t="s">
        <v>164</v>
      </c>
      <c r="C49" s="15" t="s">
        <v>80</v>
      </c>
      <c r="D49" s="14" t="s">
        <v>795</v>
      </c>
      <c r="E49" s="13" t="s">
        <v>759</v>
      </c>
    </row>
    <row r="50" spans="1:5" ht="51.9" customHeight="1" x14ac:dyDescent="0.3">
      <c r="A50" s="13" t="s">
        <v>165</v>
      </c>
      <c r="B50" s="13" t="s">
        <v>167</v>
      </c>
      <c r="C50" s="15" t="s">
        <v>80</v>
      </c>
      <c r="D50" s="14" t="s">
        <v>796</v>
      </c>
      <c r="E50" s="13" t="s">
        <v>759</v>
      </c>
    </row>
    <row r="51" spans="1:5" ht="51.9" customHeight="1" x14ac:dyDescent="0.3">
      <c r="A51" s="13" t="s">
        <v>168</v>
      </c>
      <c r="B51" s="13" t="s">
        <v>170</v>
      </c>
      <c r="C51" s="15" t="s">
        <v>80</v>
      </c>
      <c r="D51" s="14" t="s">
        <v>797</v>
      </c>
      <c r="E51" s="13" t="s">
        <v>759</v>
      </c>
    </row>
    <row r="52" spans="1:5" ht="51.9" customHeight="1" x14ac:dyDescent="0.3">
      <c r="A52" s="13" t="s">
        <v>171</v>
      </c>
      <c r="B52" s="13" t="s">
        <v>145</v>
      </c>
      <c r="C52" s="15" t="s">
        <v>80</v>
      </c>
      <c r="D52" s="14" t="s">
        <v>798</v>
      </c>
      <c r="E52" s="13" t="s">
        <v>759</v>
      </c>
    </row>
    <row r="53" spans="1:5" ht="51.9" customHeight="1" x14ac:dyDescent="0.3">
      <c r="A53" s="13" t="s">
        <v>172</v>
      </c>
      <c r="B53" s="13" t="s">
        <v>174</v>
      </c>
      <c r="C53" s="15" t="s">
        <v>80</v>
      </c>
      <c r="D53" s="14" t="s">
        <v>799</v>
      </c>
      <c r="E53" s="13" t="s">
        <v>759</v>
      </c>
    </row>
    <row r="54" spans="1:5" ht="51.9" customHeight="1" x14ac:dyDescent="0.3">
      <c r="A54" s="13" t="s">
        <v>175</v>
      </c>
      <c r="B54" s="13" t="s">
        <v>151</v>
      </c>
      <c r="C54" s="15" t="s">
        <v>80</v>
      </c>
      <c r="D54" s="14" t="s">
        <v>800</v>
      </c>
      <c r="E54" s="13" t="s">
        <v>759</v>
      </c>
    </row>
    <row r="55" spans="1:5" ht="39" customHeight="1" x14ac:dyDescent="0.3">
      <c r="A55" s="13" t="s">
        <v>176</v>
      </c>
      <c r="B55" s="13" t="s">
        <v>126</v>
      </c>
      <c r="C55" s="15" t="s">
        <v>73</v>
      </c>
      <c r="D55" s="14" t="s">
        <v>801</v>
      </c>
      <c r="E55" s="13" t="s">
        <v>759</v>
      </c>
    </row>
    <row r="56" spans="1:5" ht="26.1" customHeight="1" x14ac:dyDescent="0.3">
      <c r="A56" s="13" t="s">
        <v>177</v>
      </c>
      <c r="B56" s="13" t="s">
        <v>98</v>
      </c>
      <c r="C56" s="15" t="s">
        <v>73</v>
      </c>
      <c r="D56" s="14" t="s">
        <v>801</v>
      </c>
      <c r="E56" s="13" t="s">
        <v>766</v>
      </c>
    </row>
    <row r="57" spans="1:5" ht="24" customHeight="1" x14ac:dyDescent="0.3">
      <c r="A57" s="11" t="s">
        <v>178</v>
      </c>
      <c r="B57" s="11" t="s">
        <v>179</v>
      </c>
      <c r="C57" s="21"/>
      <c r="D57" s="12"/>
      <c r="E57" s="11"/>
    </row>
    <row r="58" spans="1:5" ht="39" customHeight="1" x14ac:dyDescent="0.3">
      <c r="A58" s="13" t="s">
        <v>180</v>
      </c>
      <c r="B58" s="13" t="s">
        <v>182</v>
      </c>
      <c r="C58" s="15" t="s">
        <v>62</v>
      </c>
      <c r="D58" s="14" t="s">
        <v>802</v>
      </c>
      <c r="E58" s="13" t="s">
        <v>759</v>
      </c>
    </row>
    <row r="59" spans="1:5" ht="51.9" customHeight="1" x14ac:dyDescent="0.3">
      <c r="A59" s="13" t="s">
        <v>183</v>
      </c>
      <c r="B59" s="13" t="s">
        <v>185</v>
      </c>
      <c r="C59" s="15" t="s">
        <v>80</v>
      </c>
      <c r="D59" s="14" t="s">
        <v>803</v>
      </c>
      <c r="E59" s="13" t="s">
        <v>759</v>
      </c>
    </row>
    <row r="60" spans="1:5" ht="51.9" customHeight="1" x14ac:dyDescent="0.3">
      <c r="A60" s="13" t="s">
        <v>186</v>
      </c>
      <c r="B60" s="13" t="s">
        <v>188</v>
      </c>
      <c r="C60" s="15" t="s">
        <v>80</v>
      </c>
      <c r="D60" s="14" t="s">
        <v>804</v>
      </c>
      <c r="E60" s="13" t="s">
        <v>759</v>
      </c>
    </row>
    <row r="61" spans="1:5" ht="51.9" customHeight="1" x14ac:dyDescent="0.3">
      <c r="A61" s="13" t="s">
        <v>189</v>
      </c>
      <c r="B61" s="13" t="s">
        <v>191</v>
      </c>
      <c r="C61" s="15" t="s">
        <v>80</v>
      </c>
      <c r="D61" s="14" t="s">
        <v>805</v>
      </c>
      <c r="E61" s="13" t="s">
        <v>759</v>
      </c>
    </row>
    <row r="62" spans="1:5" ht="51.9" customHeight="1" x14ac:dyDescent="0.3">
      <c r="A62" s="13" t="s">
        <v>192</v>
      </c>
      <c r="B62" s="13" t="s">
        <v>194</v>
      </c>
      <c r="C62" s="15" t="s">
        <v>80</v>
      </c>
      <c r="D62" s="14" t="s">
        <v>806</v>
      </c>
      <c r="E62" s="13" t="s">
        <v>759</v>
      </c>
    </row>
    <row r="63" spans="1:5" ht="51.9" customHeight="1" x14ac:dyDescent="0.3">
      <c r="A63" s="13" t="s">
        <v>195</v>
      </c>
      <c r="B63" s="13" t="s">
        <v>197</v>
      </c>
      <c r="C63" s="15" t="s">
        <v>80</v>
      </c>
      <c r="D63" s="14" t="s">
        <v>807</v>
      </c>
      <c r="E63" s="13" t="s">
        <v>759</v>
      </c>
    </row>
    <row r="64" spans="1:5" ht="39" customHeight="1" x14ac:dyDescent="0.3">
      <c r="A64" s="13" t="s">
        <v>198</v>
      </c>
      <c r="B64" s="13" t="s">
        <v>126</v>
      </c>
      <c r="C64" s="15" t="s">
        <v>73</v>
      </c>
      <c r="D64" s="14" t="s">
        <v>808</v>
      </c>
      <c r="E64" s="13" t="s">
        <v>759</v>
      </c>
    </row>
    <row r="65" spans="1:5" ht="26.1" customHeight="1" x14ac:dyDescent="0.3">
      <c r="A65" s="13" t="s">
        <v>199</v>
      </c>
      <c r="B65" s="13" t="s">
        <v>98</v>
      </c>
      <c r="C65" s="15" t="s">
        <v>73</v>
      </c>
      <c r="D65" s="14" t="s">
        <v>808</v>
      </c>
      <c r="E65" s="13" t="s">
        <v>766</v>
      </c>
    </row>
    <row r="66" spans="1:5" ht="24" customHeight="1" x14ac:dyDescent="0.3">
      <c r="A66" s="11" t="s">
        <v>200</v>
      </c>
      <c r="B66" s="11" t="s">
        <v>201</v>
      </c>
      <c r="C66" s="21"/>
      <c r="D66" s="12"/>
      <c r="E66" s="11"/>
    </row>
    <row r="67" spans="1:5" ht="26.1" customHeight="1" x14ac:dyDescent="0.3">
      <c r="A67" s="13" t="s">
        <v>202</v>
      </c>
      <c r="B67" s="13" t="s">
        <v>204</v>
      </c>
      <c r="C67" s="15" t="s">
        <v>67</v>
      </c>
      <c r="D67" s="14" t="s">
        <v>809</v>
      </c>
      <c r="E67" s="13" t="s">
        <v>810</v>
      </c>
    </row>
    <row r="68" spans="1:5" ht="26.1" customHeight="1" x14ac:dyDescent="0.3">
      <c r="A68" s="13" t="s">
        <v>205</v>
      </c>
      <c r="B68" s="13" t="s">
        <v>207</v>
      </c>
      <c r="C68" s="15" t="s">
        <v>67</v>
      </c>
      <c r="D68" s="14" t="s">
        <v>811</v>
      </c>
      <c r="E68" s="13" t="s">
        <v>812</v>
      </c>
    </row>
    <row r="69" spans="1:5" ht="26.1" customHeight="1" x14ac:dyDescent="0.3">
      <c r="A69" s="13" t="s">
        <v>208</v>
      </c>
      <c r="B69" s="13" t="s">
        <v>210</v>
      </c>
      <c r="C69" s="15" t="s">
        <v>67</v>
      </c>
      <c r="D69" s="14" t="s">
        <v>813</v>
      </c>
      <c r="E69" s="13" t="s">
        <v>814</v>
      </c>
    </row>
    <row r="70" spans="1:5" ht="26.1" customHeight="1" x14ac:dyDescent="0.3">
      <c r="A70" s="13" t="s">
        <v>211</v>
      </c>
      <c r="B70" s="13" t="s">
        <v>213</v>
      </c>
      <c r="C70" s="15" t="s">
        <v>67</v>
      </c>
      <c r="D70" s="14" t="s">
        <v>809</v>
      </c>
      <c r="E70" s="13" t="s">
        <v>810</v>
      </c>
    </row>
    <row r="71" spans="1:5" ht="26.1" customHeight="1" x14ac:dyDescent="0.3">
      <c r="A71" s="13" t="s">
        <v>214</v>
      </c>
      <c r="B71" s="13" t="s">
        <v>216</v>
      </c>
      <c r="C71" s="15" t="s">
        <v>67</v>
      </c>
      <c r="D71" s="14" t="s">
        <v>815</v>
      </c>
      <c r="E71" s="13" t="s">
        <v>816</v>
      </c>
    </row>
    <row r="72" spans="1:5" ht="26.1" customHeight="1" x14ac:dyDescent="0.3">
      <c r="A72" s="13" t="s">
        <v>217</v>
      </c>
      <c r="B72" s="13" t="s">
        <v>219</v>
      </c>
      <c r="C72" s="15" t="s">
        <v>67</v>
      </c>
      <c r="D72" s="14" t="s">
        <v>815</v>
      </c>
      <c r="E72" s="13" t="s">
        <v>816</v>
      </c>
    </row>
    <row r="73" spans="1:5" ht="26.1" customHeight="1" x14ac:dyDescent="0.3">
      <c r="A73" s="11" t="s">
        <v>220</v>
      </c>
      <c r="B73" s="11" t="s">
        <v>221</v>
      </c>
      <c r="C73" s="21"/>
      <c r="D73" s="12"/>
      <c r="E73" s="11"/>
    </row>
    <row r="74" spans="1:5" ht="65.099999999999994" customHeight="1" x14ac:dyDescent="0.3">
      <c r="A74" s="13" t="s">
        <v>222</v>
      </c>
      <c r="B74" s="13" t="s">
        <v>115</v>
      </c>
      <c r="C74" s="15" t="s">
        <v>62</v>
      </c>
      <c r="D74" s="14" t="s">
        <v>817</v>
      </c>
      <c r="E74" s="13" t="s">
        <v>818</v>
      </c>
    </row>
    <row r="75" spans="1:5" ht="39" customHeight="1" x14ac:dyDescent="0.3">
      <c r="A75" s="13" t="s">
        <v>223</v>
      </c>
      <c r="B75" s="13" t="s">
        <v>225</v>
      </c>
      <c r="C75" s="15" t="s">
        <v>80</v>
      </c>
      <c r="D75" s="14" t="s">
        <v>819</v>
      </c>
      <c r="E75" s="13" t="s">
        <v>818</v>
      </c>
    </row>
    <row r="76" spans="1:5" ht="39" customHeight="1" x14ac:dyDescent="0.3">
      <c r="A76" s="13" t="s">
        <v>226</v>
      </c>
      <c r="B76" s="13" t="s">
        <v>228</v>
      </c>
      <c r="C76" s="15" t="s">
        <v>80</v>
      </c>
      <c r="D76" s="14" t="s">
        <v>820</v>
      </c>
      <c r="E76" s="13" t="s">
        <v>818</v>
      </c>
    </row>
    <row r="77" spans="1:5" ht="39" customHeight="1" x14ac:dyDescent="0.3">
      <c r="A77" s="13" t="s">
        <v>229</v>
      </c>
      <c r="B77" s="13" t="s">
        <v>95</v>
      </c>
      <c r="C77" s="15" t="s">
        <v>73</v>
      </c>
      <c r="D77" s="14" t="s">
        <v>821</v>
      </c>
      <c r="E77" s="13" t="s">
        <v>818</v>
      </c>
    </row>
    <row r="78" spans="1:5" ht="26.1" customHeight="1" x14ac:dyDescent="0.3">
      <c r="A78" s="13" t="s">
        <v>230</v>
      </c>
      <c r="B78" s="13" t="s">
        <v>98</v>
      </c>
      <c r="C78" s="15" t="s">
        <v>73</v>
      </c>
      <c r="D78" s="14" t="s">
        <v>821</v>
      </c>
      <c r="E78" s="13" t="s">
        <v>766</v>
      </c>
    </row>
    <row r="79" spans="1:5" ht="26.1" customHeight="1" x14ac:dyDescent="0.3">
      <c r="A79" s="13" t="s">
        <v>231</v>
      </c>
      <c r="B79" s="13" t="s">
        <v>233</v>
      </c>
      <c r="C79" s="15" t="s">
        <v>67</v>
      </c>
      <c r="D79" s="14" t="s">
        <v>822</v>
      </c>
      <c r="E79" s="13" t="s">
        <v>823</v>
      </c>
    </row>
    <row r="80" spans="1:5" ht="24" customHeight="1" x14ac:dyDescent="0.3">
      <c r="A80" s="11" t="s">
        <v>17</v>
      </c>
      <c r="B80" s="11" t="s">
        <v>18</v>
      </c>
      <c r="C80" s="21"/>
      <c r="D80" s="12"/>
      <c r="E80" s="11"/>
    </row>
    <row r="81" spans="1:5" ht="65.099999999999994" customHeight="1" x14ac:dyDescent="0.3">
      <c r="A81" s="13" t="s">
        <v>234</v>
      </c>
      <c r="B81" s="13" t="s">
        <v>236</v>
      </c>
      <c r="C81" s="15" t="s">
        <v>62</v>
      </c>
      <c r="D81" s="14" t="s">
        <v>824</v>
      </c>
      <c r="E81" s="13" t="s">
        <v>825</v>
      </c>
    </row>
    <row r="82" spans="1:5" ht="24" customHeight="1" x14ac:dyDescent="0.3">
      <c r="A82" s="11" t="s">
        <v>19</v>
      </c>
      <c r="B82" s="11" t="s">
        <v>20</v>
      </c>
      <c r="C82" s="21"/>
      <c r="D82" s="12"/>
      <c r="E82" s="11"/>
    </row>
    <row r="83" spans="1:5" ht="24" customHeight="1" x14ac:dyDescent="0.3">
      <c r="A83" s="11" t="s">
        <v>237</v>
      </c>
      <c r="B83" s="11" t="s">
        <v>238</v>
      </c>
      <c r="C83" s="21"/>
      <c r="D83" s="12"/>
      <c r="E83" s="11"/>
    </row>
    <row r="84" spans="1:5" ht="39" customHeight="1" x14ac:dyDescent="0.3">
      <c r="A84" s="13" t="s">
        <v>239</v>
      </c>
      <c r="B84" s="13" t="s">
        <v>241</v>
      </c>
      <c r="C84" s="15" t="s">
        <v>62</v>
      </c>
      <c r="D84" s="14" t="s">
        <v>826</v>
      </c>
      <c r="E84" s="13" t="s">
        <v>827</v>
      </c>
    </row>
    <row r="85" spans="1:5" ht="39" customHeight="1" x14ac:dyDescent="0.3">
      <c r="A85" s="13" t="s">
        <v>242</v>
      </c>
      <c r="B85" s="13" t="s">
        <v>244</v>
      </c>
      <c r="C85" s="15" t="s">
        <v>62</v>
      </c>
      <c r="D85" s="14" t="s">
        <v>828</v>
      </c>
      <c r="E85" s="13" t="s">
        <v>829</v>
      </c>
    </row>
    <row r="86" spans="1:5" ht="39" customHeight="1" x14ac:dyDescent="0.3">
      <c r="A86" s="13" t="s">
        <v>245</v>
      </c>
      <c r="B86" s="13" t="s">
        <v>248</v>
      </c>
      <c r="C86" s="15" t="s">
        <v>62</v>
      </c>
      <c r="D86" s="14" t="s">
        <v>830</v>
      </c>
      <c r="E86" s="13" t="s">
        <v>831</v>
      </c>
    </row>
    <row r="87" spans="1:5" ht="65.099999999999994" customHeight="1" x14ac:dyDescent="0.3">
      <c r="A87" s="13" t="s">
        <v>249</v>
      </c>
      <c r="B87" s="13" t="s">
        <v>251</v>
      </c>
      <c r="C87" s="15" t="s">
        <v>252</v>
      </c>
      <c r="D87" s="14" t="s">
        <v>832</v>
      </c>
      <c r="E87" s="13" t="s">
        <v>833</v>
      </c>
    </row>
    <row r="88" spans="1:5" ht="39" customHeight="1" x14ac:dyDescent="0.3">
      <c r="A88" s="13" t="s">
        <v>253</v>
      </c>
      <c r="B88" s="13" t="s">
        <v>255</v>
      </c>
      <c r="C88" s="15" t="s">
        <v>256</v>
      </c>
      <c r="D88" s="14" t="s">
        <v>834</v>
      </c>
      <c r="E88" s="13" t="s">
        <v>835</v>
      </c>
    </row>
    <row r="89" spans="1:5" ht="39" customHeight="1" x14ac:dyDescent="0.3">
      <c r="A89" s="13" t="s">
        <v>257</v>
      </c>
      <c r="B89" s="13" t="s">
        <v>259</v>
      </c>
      <c r="C89" s="15" t="s">
        <v>256</v>
      </c>
      <c r="D89" s="14" t="s">
        <v>834</v>
      </c>
      <c r="E89" s="13" t="s">
        <v>835</v>
      </c>
    </row>
    <row r="90" spans="1:5" ht="65.099999999999994" customHeight="1" x14ac:dyDescent="0.3">
      <c r="A90" s="13" t="s">
        <v>260</v>
      </c>
      <c r="B90" s="13" t="s">
        <v>262</v>
      </c>
      <c r="C90" s="15" t="s">
        <v>256</v>
      </c>
      <c r="D90" s="14" t="s">
        <v>836</v>
      </c>
      <c r="E90" s="13" t="s">
        <v>837</v>
      </c>
    </row>
    <row r="91" spans="1:5" ht="65.099999999999994" customHeight="1" x14ac:dyDescent="0.3">
      <c r="A91" s="13" t="s">
        <v>263</v>
      </c>
      <c r="B91" s="13" t="s">
        <v>265</v>
      </c>
      <c r="C91" s="15" t="s">
        <v>266</v>
      </c>
      <c r="D91" s="14" t="s">
        <v>834</v>
      </c>
      <c r="E91" s="13" t="s">
        <v>835</v>
      </c>
    </row>
    <row r="92" spans="1:5" ht="24" customHeight="1" x14ac:dyDescent="0.3">
      <c r="A92" s="13" t="s">
        <v>267</v>
      </c>
      <c r="B92" s="13" t="s">
        <v>269</v>
      </c>
      <c r="C92" s="15" t="s">
        <v>62</v>
      </c>
      <c r="D92" s="14" t="s">
        <v>838</v>
      </c>
      <c r="E92" s="13" t="s">
        <v>839</v>
      </c>
    </row>
    <row r="93" spans="1:5" ht="26.1" customHeight="1" x14ac:dyDescent="0.3">
      <c r="A93" s="13" t="s">
        <v>270</v>
      </c>
      <c r="B93" s="13" t="s">
        <v>272</v>
      </c>
      <c r="C93" s="15" t="s">
        <v>62</v>
      </c>
      <c r="D93" s="14" t="s">
        <v>840</v>
      </c>
      <c r="E93" s="13" t="s">
        <v>841</v>
      </c>
    </row>
    <row r="94" spans="1:5" ht="24" customHeight="1" x14ac:dyDescent="0.3">
      <c r="A94" s="11" t="s">
        <v>273</v>
      </c>
      <c r="B94" s="11" t="s">
        <v>274</v>
      </c>
      <c r="C94" s="21"/>
      <c r="D94" s="12"/>
      <c r="E94" s="11"/>
    </row>
    <row r="95" spans="1:5" ht="51.9" customHeight="1" x14ac:dyDescent="0.3">
      <c r="A95" s="13" t="s">
        <v>275</v>
      </c>
      <c r="B95" s="13" t="s">
        <v>277</v>
      </c>
      <c r="C95" s="15" t="s">
        <v>62</v>
      </c>
      <c r="D95" s="14" t="s">
        <v>842</v>
      </c>
      <c r="E95" s="13" t="s">
        <v>843</v>
      </c>
    </row>
    <row r="96" spans="1:5" ht="39" customHeight="1" x14ac:dyDescent="0.3">
      <c r="A96" s="13" t="s">
        <v>278</v>
      </c>
      <c r="B96" s="13" t="s">
        <v>280</v>
      </c>
      <c r="C96" s="15" t="s">
        <v>62</v>
      </c>
      <c r="D96" s="14" t="s">
        <v>844</v>
      </c>
      <c r="E96" s="13" t="s">
        <v>845</v>
      </c>
    </row>
    <row r="97" spans="1:5" ht="39" customHeight="1" x14ac:dyDescent="0.3">
      <c r="A97" s="13" t="s">
        <v>281</v>
      </c>
      <c r="B97" s="13" t="s">
        <v>283</v>
      </c>
      <c r="C97" s="15" t="s">
        <v>62</v>
      </c>
      <c r="D97" s="14" t="s">
        <v>846</v>
      </c>
      <c r="E97" s="13" t="s">
        <v>847</v>
      </c>
    </row>
    <row r="98" spans="1:5" ht="26.1" customHeight="1" x14ac:dyDescent="0.3">
      <c r="A98" s="13" t="s">
        <v>284</v>
      </c>
      <c r="B98" s="13" t="s">
        <v>286</v>
      </c>
      <c r="C98" s="15" t="s">
        <v>287</v>
      </c>
      <c r="D98" s="14" t="s">
        <v>848</v>
      </c>
      <c r="E98" s="13" t="s">
        <v>849</v>
      </c>
    </row>
    <row r="99" spans="1:5" ht="24" customHeight="1" x14ac:dyDescent="0.3">
      <c r="A99" s="11" t="s">
        <v>21</v>
      </c>
      <c r="B99" s="11" t="s">
        <v>22</v>
      </c>
      <c r="C99" s="21"/>
      <c r="D99" s="12"/>
      <c r="E99" s="11"/>
    </row>
    <row r="100" spans="1:5" ht="65.099999999999994" customHeight="1" x14ac:dyDescent="0.3">
      <c r="A100" s="13" t="s">
        <v>288</v>
      </c>
      <c r="B100" s="13" t="s">
        <v>290</v>
      </c>
      <c r="C100" s="15" t="s">
        <v>62</v>
      </c>
      <c r="D100" s="14" t="s">
        <v>850</v>
      </c>
      <c r="E100" s="13" t="s">
        <v>851</v>
      </c>
    </row>
    <row r="101" spans="1:5" ht="51.9" customHeight="1" x14ac:dyDescent="0.3">
      <c r="A101" s="13" t="s">
        <v>291</v>
      </c>
      <c r="B101" s="13" t="s">
        <v>293</v>
      </c>
      <c r="C101" s="15" t="s">
        <v>62</v>
      </c>
      <c r="D101" s="14" t="s">
        <v>850</v>
      </c>
      <c r="E101" s="13" t="s">
        <v>851</v>
      </c>
    </row>
    <row r="102" spans="1:5" ht="39" customHeight="1" x14ac:dyDescent="0.3">
      <c r="A102" s="13" t="s">
        <v>294</v>
      </c>
      <c r="B102" s="13" t="s">
        <v>296</v>
      </c>
      <c r="C102" s="15" t="s">
        <v>67</v>
      </c>
      <c r="D102" s="14" t="s">
        <v>852</v>
      </c>
      <c r="E102" s="13" t="s">
        <v>853</v>
      </c>
    </row>
    <row r="103" spans="1:5" ht="39" customHeight="1" x14ac:dyDescent="0.3">
      <c r="A103" s="13" t="s">
        <v>297</v>
      </c>
      <c r="B103" s="13" t="s">
        <v>299</v>
      </c>
      <c r="C103" s="15" t="s">
        <v>67</v>
      </c>
      <c r="D103" s="14" t="s">
        <v>854</v>
      </c>
      <c r="E103" s="13" t="s">
        <v>855</v>
      </c>
    </row>
    <row r="104" spans="1:5" ht="39" customHeight="1" x14ac:dyDescent="0.3">
      <c r="A104" s="13" t="s">
        <v>300</v>
      </c>
      <c r="B104" s="13" t="s">
        <v>302</v>
      </c>
      <c r="C104" s="15" t="s">
        <v>67</v>
      </c>
      <c r="D104" s="14" t="s">
        <v>856</v>
      </c>
      <c r="E104" s="13" t="s">
        <v>857</v>
      </c>
    </row>
    <row r="105" spans="1:5" ht="24" customHeight="1" x14ac:dyDescent="0.3">
      <c r="A105" s="11" t="s">
        <v>23</v>
      </c>
      <c r="B105" s="11" t="s">
        <v>24</v>
      </c>
      <c r="C105" s="21"/>
      <c r="D105" s="12"/>
      <c r="E105" s="11"/>
    </row>
    <row r="106" spans="1:5" ht="39" customHeight="1" x14ac:dyDescent="0.3">
      <c r="A106" s="13" t="s">
        <v>303</v>
      </c>
      <c r="B106" s="13" t="s">
        <v>305</v>
      </c>
      <c r="C106" s="15" t="s">
        <v>62</v>
      </c>
      <c r="D106" s="14" t="s">
        <v>858</v>
      </c>
      <c r="E106" s="13" t="s">
        <v>859</v>
      </c>
    </row>
    <row r="107" spans="1:5" ht="24" customHeight="1" x14ac:dyDescent="0.3">
      <c r="A107" s="11" t="s">
        <v>25</v>
      </c>
      <c r="B107" s="11" t="s">
        <v>26</v>
      </c>
      <c r="C107" s="21"/>
      <c r="D107" s="12"/>
      <c r="E107" s="11"/>
    </row>
    <row r="108" spans="1:5" ht="26.1" customHeight="1" x14ac:dyDescent="0.3">
      <c r="A108" s="13" t="s">
        <v>306</v>
      </c>
      <c r="B108" s="13" t="s">
        <v>308</v>
      </c>
      <c r="C108" s="15" t="s">
        <v>62</v>
      </c>
      <c r="D108" s="14" t="s">
        <v>860</v>
      </c>
      <c r="E108" s="13" t="s">
        <v>861</v>
      </c>
    </row>
    <row r="109" spans="1:5" ht="24" customHeight="1" x14ac:dyDescent="0.3">
      <c r="A109" s="11" t="s">
        <v>27</v>
      </c>
      <c r="B109" s="11" t="s">
        <v>28</v>
      </c>
      <c r="C109" s="21"/>
      <c r="D109" s="12"/>
      <c r="E109" s="11"/>
    </row>
    <row r="110" spans="1:5" ht="26.1" customHeight="1" x14ac:dyDescent="0.3">
      <c r="A110" s="13" t="s">
        <v>309</v>
      </c>
      <c r="B110" s="13" t="s">
        <v>311</v>
      </c>
      <c r="C110" s="15" t="s">
        <v>62</v>
      </c>
      <c r="D110" s="14" t="s">
        <v>862</v>
      </c>
      <c r="E110" s="13" t="s">
        <v>863</v>
      </c>
    </row>
    <row r="111" spans="1:5" ht="51.9" customHeight="1" x14ac:dyDescent="0.3">
      <c r="A111" s="13" t="s">
        <v>312</v>
      </c>
      <c r="B111" s="13" t="s">
        <v>314</v>
      </c>
      <c r="C111" s="15" t="s">
        <v>62</v>
      </c>
      <c r="D111" s="14" t="s">
        <v>862</v>
      </c>
      <c r="E111" s="13" t="s">
        <v>864</v>
      </c>
    </row>
    <row r="112" spans="1:5" ht="39" customHeight="1" x14ac:dyDescent="0.3">
      <c r="A112" s="13" t="s">
        <v>315</v>
      </c>
      <c r="B112" s="13" t="s">
        <v>317</v>
      </c>
      <c r="C112" s="15" t="s">
        <v>62</v>
      </c>
      <c r="D112" s="14" t="s">
        <v>865</v>
      </c>
      <c r="E112" s="13" t="s">
        <v>866</v>
      </c>
    </row>
    <row r="113" spans="1:5" ht="39" customHeight="1" x14ac:dyDescent="0.3">
      <c r="A113" s="13" t="s">
        <v>318</v>
      </c>
      <c r="B113" s="13" t="s">
        <v>320</v>
      </c>
      <c r="C113" s="15" t="s">
        <v>62</v>
      </c>
      <c r="D113" s="14" t="s">
        <v>867</v>
      </c>
      <c r="E113" s="13" t="s">
        <v>868</v>
      </c>
    </row>
    <row r="114" spans="1:5" ht="26.1" customHeight="1" x14ac:dyDescent="0.3">
      <c r="A114" s="13" t="s">
        <v>321</v>
      </c>
      <c r="B114" s="13" t="s">
        <v>323</v>
      </c>
      <c r="C114" s="15" t="s">
        <v>62</v>
      </c>
      <c r="D114" s="14" t="s">
        <v>867</v>
      </c>
      <c r="E114" s="13" t="s">
        <v>869</v>
      </c>
    </row>
    <row r="115" spans="1:5" ht="24" customHeight="1" x14ac:dyDescent="0.3">
      <c r="A115" s="13" t="s">
        <v>324</v>
      </c>
      <c r="B115" s="13" t="s">
        <v>326</v>
      </c>
      <c r="C115" s="15" t="s">
        <v>327</v>
      </c>
      <c r="D115" s="14" t="s">
        <v>870</v>
      </c>
      <c r="E115" s="13" t="s">
        <v>871</v>
      </c>
    </row>
    <row r="116" spans="1:5" ht="39" customHeight="1" x14ac:dyDescent="0.3">
      <c r="A116" s="13" t="s">
        <v>328</v>
      </c>
      <c r="B116" s="13" t="s">
        <v>330</v>
      </c>
      <c r="C116" s="15" t="s">
        <v>62</v>
      </c>
      <c r="D116" s="14" t="s">
        <v>872</v>
      </c>
      <c r="E116" s="13" t="s">
        <v>873</v>
      </c>
    </row>
    <row r="117" spans="1:5" ht="65.099999999999994" customHeight="1" x14ac:dyDescent="0.3">
      <c r="A117" s="13" t="s">
        <v>331</v>
      </c>
      <c r="B117" s="13" t="s">
        <v>333</v>
      </c>
      <c r="C117" s="15" t="s">
        <v>67</v>
      </c>
      <c r="D117" s="14" t="s">
        <v>874</v>
      </c>
      <c r="E117" s="13" t="s">
        <v>875</v>
      </c>
    </row>
    <row r="118" spans="1:5" ht="39" customHeight="1" x14ac:dyDescent="0.3">
      <c r="A118" s="13" t="s">
        <v>334</v>
      </c>
      <c r="B118" s="13" t="s">
        <v>336</v>
      </c>
      <c r="C118" s="15" t="s">
        <v>73</v>
      </c>
      <c r="D118" s="14" t="s">
        <v>876</v>
      </c>
      <c r="E118" s="13" t="s">
        <v>877</v>
      </c>
    </row>
    <row r="119" spans="1:5" ht="24" customHeight="1" x14ac:dyDescent="0.3">
      <c r="A119" s="11" t="s">
        <v>29</v>
      </c>
      <c r="B119" s="11" t="s">
        <v>30</v>
      </c>
      <c r="C119" s="21"/>
      <c r="D119" s="12"/>
      <c r="E119" s="11"/>
    </row>
    <row r="120" spans="1:5" ht="51.9" customHeight="1" x14ac:dyDescent="0.3">
      <c r="A120" s="13" t="s">
        <v>337</v>
      </c>
      <c r="B120" s="13" t="s">
        <v>339</v>
      </c>
      <c r="C120" s="15" t="s">
        <v>62</v>
      </c>
      <c r="D120" s="14" t="s">
        <v>878</v>
      </c>
      <c r="E120" s="13" t="s">
        <v>879</v>
      </c>
    </row>
    <row r="121" spans="1:5" ht="51.9" customHeight="1" x14ac:dyDescent="0.3">
      <c r="A121" s="13" t="s">
        <v>340</v>
      </c>
      <c r="B121" s="13" t="s">
        <v>342</v>
      </c>
      <c r="C121" s="15" t="s">
        <v>62</v>
      </c>
      <c r="D121" s="14" t="s">
        <v>880</v>
      </c>
      <c r="E121" s="13" t="s">
        <v>881</v>
      </c>
    </row>
    <row r="122" spans="1:5" ht="65.099999999999994" customHeight="1" x14ac:dyDescent="0.3">
      <c r="A122" s="13" t="s">
        <v>343</v>
      </c>
      <c r="B122" s="13" t="s">
        <v>345</v>
      </c>
      <c r="C122" s="15" t="s">
        <v>62</v>
      </c>
      <c r="D122" s="14" t="s">
        <v>882</v>
      </c>
      <c r="E122" s="13" t="s">
        <v>883</v>
      </c>
    </row>
    <row r="123" spans="1:5" ht="51.9" customHeight="1" x14ac:dyDescent="0.3">
      <c r="A123" s="13" t="s">
        <v>346</v>
      </c>
      <c r="B123" s="13" t="s">
        <v>348</v>
      </c>
      <c r="C123" s="15" t="s">
        <v>62</v>
      </c>
      <c r="D123" s="14" t="s">
        <v>882</v>
      </c>
      <c r="E123" s="13" t="s">
        <v>884</v>
      </c>
    </row>
    <row r="124" spans="1:5" ht="26.1" customHeight="1" x14ac:dyDescent="0.3">
      <c r="A124" s="13" t="s">
        <v>349</v>
      </c>
      <c r="B124" s="13" t="s">
        <v>351</v>
      </c>
      <c r="C124" s="15" t="s">
        <v>62</v>
      </c>
      <c r="D124" s="14" t="s">
        <v>885</v>
      </c>
      <c r="E124" s="13" t="s">
        <v>886</v>
      </c>
    </row>
    <row r="125" spans="1:5" ht="51.9" customHeight="1" x14ac:dyDescent="0.3">
      <c r="A125" s="13" t="s">
        <v>352</v>
      </c>
      <c r="B125" s="13" t="s">
        <v>354</v>
      </c>
      <c r="C125" s="15" t="s">
        <v>62</v>
      </c>
      <c r="D125" s="14" t="s">
        <v>887</v>
      </c>
      <c r="E125" s="13" t="s">
        <v>888</v>
      </c>
    </row>
    <row r="126" spans="1:5" ht="24" customHeight="1" x14ac:dyDescent="0.3">
      <c r="A126" s="11" t="s">
        <v>31</v>
      </c>
      <c r="B126" s="11" t="s">
        <v>32</v>
      </c>
      <c r="C126" s="21"/>
      <c r="D126" s="12"/>
      <c r="E126" s="11"/>
    </row>
    <row r="127" spans="1:5" ht="26.1" customHeight="1" x14ac:dyDescent="0.3">
      <c r="A127" s="13" t="s">
        <v>355</v>
      </c>
      <c r="B127" s="13" t="s">
        <v>357</v>
      </c>
      <c r="C127" s="15" t="s">
        <v>62</v>
      </c>
      <c r="D127" s="14" t="s">
        <v>880</v>
      </c>
      <c r="E127" s="13" t="s">
        <v>889</v>
      </c>
    </row>
    <row r="128" spans="1:5" ht="26.1" customHeight="1" x14ac:dyDescent="0.3">
      <c r="A128" s="13" t="s">
        <v>358</v>
      </c>
      <c r="B128" s="13" t="s">
        <v>360</v>
      </c>
      <c r="C128" s="15" t="s">
        <v>62</v>
      </c>
      <c r="D128" s="14" t="s">
        <v>880</v>
      </c>
      <c r="E128" s="13" t="s">
        <v>890</v>
      </c>
    </row>
    <row r="129" spans="1:5" ht="26.1" customHeight="1" x14ac:dyDescent="0.3">
      <c r="A129" s="13" t="s">
        <v>361</v>
      </c>
      <c r="B129" s="13" t="s">
        <v>363</v>
      </c>
      <c r="C129" s="15" t="s">
        <v>62</v>
      </c>
      <c r="D129" s="14" t="s">
        <v>880</v>
      </c>
      <c r="E129" s="13" t="s">
        <v>889</v>
      </c>
    </row>
    <row r="130" spans="1:5" ht="26.1" customHeight="1" x14ac:dyDescent="0.3">
      <c r="A130" s="13" t="s">
        <v>364</v>
      </c>
      <c r="B130" s="13" t="s">
        <v>366</v>
      </c>
      <c r="C130" s="15" t="s">
        <v>62</v>
      </c>
      <c r="D130" s="14" t="s">
        <v>891</v>
      </c>
      <c r="E130" s="13" t="s">
        <v>892</v>
      </c>
    </row>
    <row r="131" spans="1:5" ht="24" customHeight="1" x14ac:dyDescent="0.3">
      <c r="A131" s="11" t="s">
        <v>33</v>
      </c>
      <c r="B131" s="11" t="s">
        <v>34</v>
      </c>
      <c r="C131" s="21"/>
      <c r="D131" s="12"/>
      <c r="E131" s="11"/>
    </row>
    <row r="132" spans="1:5" ht="26.1" customHeight="1" x14ac:dyDescent="0.3">
      <c r="A132" s="17" t="s">
        <v>367</v>
      </c>
      <c r="B132" s="17" t="s">
        <v>369</v>
      </c>
      <c r="C132" s="19" t="s">
        <v>252</v>
      </c>
      <c r="D132" s="18" t="s">
        <v>893</v>
      </c>
      <c r="E132" s="17" t="s">
        <v>894</v>
      </c>
    </row>
    <row r="133" spans="1:5" ht="26.1" customHeight="1" x14ac:dyDescent="0.3">
      <c r="A133" s="13" t="s">
        <v>370</v>
      </c>
      <c r="B133" s="13" t="s">
        <v>372</v>
      </c>
      <c r="C133" s="15" t="s">
        <v>252</v>
      </c>
      <c r="D133" s="14" t="s">
        <v>895</v>
      </c>
      <c r="E133" s="13" t="s">
        <v>894</v>
      </c>
    </row>
    <row r="134" spans="1:5" ht="39" customHeight="1" x14ac:dyDescent="0.3">
      <c r="A134" s="13" t="s">
        <v>373</v>
      </c>
      <c r="B134" s="13" t="s">
        <v>375</v>
      </c>
      <c r="C134" s="15" t="s">
        <v>67</v>
      </c>
      <c r="D134" s="14" t="s">
        <v>896</v>
      </c>
      <c r="E134" s="13" t="s">
        <v>894</v>
      </c>
    </row>
    <row r="135" spans="1:5" ht="39" customHeight="1" x14ac:dyDescent="0.3">
      <c r="A135" s="13" t="s">
        <v>376</v>
      </c>
      <c r="B135" s="13" t="s">
        <v>378</v>
      </c>
      <c r="C135" s="15" t="s">
        <v>252</v>
      </c>
      <c r="D135" s="14" t="s">
        <v>897</v>
      </c>
      <c r="E135" s="13" t="s">
        <v>894</v>
      </c>
    </row>
    <row r="136" spans="1:5" ht="39" customHeight="1" x14ac:dyDescent="0.3">
      <c r="A136" s="13" t="s">
        <v>379</v>
      </c>
      <c r="B136" s="13" t="s">
        <v>381</v>
      </c>
      <c r="C136" s="15" t="s">
        <v>67</v>
      </c>
      <c r="D136" s="14" t="s">
        <v>898</v>
      </c>
      <c r="E136" s="13" t="s">
        <v>894</v>
      </c>
    </row>
    <row r="137" spans="1:5" ht="39" customHeight="1" x14ac:dyDescent="0.3">
      <c r="A137" s="13" t="s">
        <v>382</v>
      </c>
      <c r="B137" s="13" t="s">
        <v>384</v>
      </c>
      <c r="C137" s="15" t="s">
        <v>67</v>
      </c>
      <c r="D137" s="14" t="s">
        <v>899</v>
      </c>
      <c r="E137" s="13" t="s">
        <v>894</v>
      </c>
    </row>
    <row r="138" spans="1:5" ht="39" customHeight="1" x14ac:dyDescent="0.3">
      <c r="A138" s="13" t="s">
        <v>385</v>
      </c>
      <c r="B138" s="13" t="s">
        <v>387</v>
      </c>
      <c r="C138" s="15" t="s">
        <v>67</v>
      </c>
      <c r="D138" s="14" t="s">
        <v>900</v>
      </c>
      <c r="E138" s="13" t="s">
        <v>894</v>
      </c>
    </row>
    <row r="139" spans="1:5" ht="39" customHeight="1" x14ac:dyDescent="0.3">
      <c r="A139" s="13" t="s">
        <v>388</v>
      </c>
      <c r="B139" s="13" t="s">
        <v>390</v>
      </c>
      <c r="C139" s="15" t="s">
        <v>67</v>
      </c>
      <c r="D139" s="14" t="s">
        <v>901</v>
      </c>
      <c r="E139" s="13" t="s">
        <v>894</v>
      </c>
    </row>
    <row r="140" spans="1:5" ht="39" customHeight="1" x14ac:dyDescent="0.3">
      <c r="A140" s="13" t="s">
        <v>391</v>
      </c>
      <c r="B140" s="13" t="s">
        <v>393</v>
      </c>
      <c r="C140" s="15" t="s">
        <v>252</v>
      </c>
      <c r="D140" s="14" t="s">
        <v>902</v>
      </c>
      <c r="E140" s="13" t="s">
        <v>894</v>
      </c>
    </row>
    <row r="141" spans="1:5" ht="39" customHeight="1" x14ac:dyDescent="0.3">
      <c r="A141" s="13" t="s">
        <v>394</v>
      </c>
      <c r="B141" s="13" t="s">
        <v>396</v>
      </c>
      <c r="C141" s="15" t="s">
        <v>252</v>
      </c>
      <c r="D141" s="14" t="s">
        <v>903</v>
      </c>
      <c r="E141" s="13" t="s">
        <v>894</v>
      </c>
    </row>
    <row r="142" spans="1:5" ht="39" customHeight="1" x14ac:dyDescent="0.3">
      <c r="A142" s="13" t="s">
        <v>397</v>
      </c>
      <c r="B142" s="13" t="s">
        <v>399</v>
      </c>
      <c r="C142" s="15" t="s">
        <v>252</v>
      </c>
      <c r="D142" s="14" t="s">
        <v>903</v>
      </c>
      <c r="E142" s="13" t="s">
        <v>894</v>
      </c>
    </row>
    <row r="143" spans="1:5" ht="39" customHeight="1" x14ac:dyDescent="0.3">
      <c r="A143" s="13" t="s">
        <v>400</v>
      </c>
      <c r="B143" s="13" t="s">
        <v>402</v>
      </c>
      <c r="C143" s="15" t="s">
        <v>252</v>
      </c>
      <c r="D143" s="14" t="s">
        <v>904</v>
      </c>
      <c r="E143" s="13" t="s">
        <v>894</v>
      </c>
    </row>
    <row r="144" spans="1:5" ht="26.1" customHeight="1" x14ac:dyDescent="0.3">
      <c r="A144" s="13" t="s">
        <v>403</v>
      </c>
      <c r="B144" s="13" t="s">
        <v>405</v>
      </c>
      <c r="C144" s="15" t="s">
        <v>252</v>
      </c>
      <c r="D144" s="14" t="s">
        <v>905</v>
      </c>
      <c r="E144" s="13" t="s">
        <v>894</v>
      </c>
    </row>
    <row r="145" spans="1:5" ht="26.1" customHeight="1" x14ac:dyDescent="0.3">
      <c r="A145" s="13" t="s">
        <v>406</v>
      </c>
      <c r="B145" s="13" t="s">
        <v>408</v>
      </c>
      <c r="C145" s="15" t="s">
        <v>252</v>
      </c>
      <c r="D145" s="14" t="s">
        <v>906</v>
      </c>
      <c r="E145" s="13" t="s">
        <v>894</v>
      </c>
    </row>
    <row r="146" spans="1:5" ht="26.1" customHeight="1" x14ac:dyDescent="0.3">
      <c r="A146" s="13" t="s">
        <v>409</v>
      </c>
      <c r="B146" s="13" t="s">
        <v>411</v>
      </c>
      <c r="C146" s="15" t="s">
        <v>252</v>
      </c>
      <c r="D146" s="14" t="s">
        <v>836</v>
      </c>
      <c r="E146" s="13" t="s">
        <v>894</v>
      </c>
    </row>
    <row r="147" spans="1:5" ht="26.1" customHeight="1" x14ac:dyDescent="0.3">
      <c r="A147" s="13" t="s">
        <v>412</v>
      </c>
      <c r="B147" s="13" t="s">
        <v>414</v>
      </c>
      <c r="C147" s="15" t="s">
        <v>252</v>
      </c>
      <c r="D147" s="14" t="s">
        <v>834</v>
      </c>
      <c r="E147" s="13" t="s">
        <v>894</v>
      </c>
    </row>
    <row r="148" spans="1:5" ht="39" customHeight="1" x14ac:dyDescent="0.3">
      <c r="A148" s="13" t="s">
        <v>415</v>
      </c>
      <c r="B148" s="13" t="s">
        <v>417</v>
      </c>
      <c r="C148" s="15" t="s">
        <v>252</v>
      </c>
      <c r="D148" s="14" t="s">
        <v>907</v>
      </c>
      <c r="E148" s="13" t="s">
        <v>894</v>
      </c>
    </row>
    <row r="149" spans="1:5" ht="39" customHeight="1" x14ac:dyDescent="0.3">
      <c r="A149" s="13" t="s">
        <v>418</v>
      </c>
      <c r="B149" s="13" t="s">
        <v>420</v>
      </c>
      <c r="C149" s="15" t="s">
        <v>67</v>
      </c>
      <c r="D149" s="14" t="s">
        <v>908</v>
      </c>
      <c r="E149" s="13" t="s">
        <v>894</v>
      </c>
    </row>
    <row r="150" spans="1:5" ht="39" customHeight="1" x14ac:dyDescent="0.3">
      <c r="A150" s="13" t="s">
        <v>421</v>
      </c>
      <c r="B150" s="13" t="s">
        <v>423</v>
      </c>
      <c r="C150" s="15" t="s">
        <v>67</v>
      </c>
      <c r="D150" s="14" t="s">
        <v>909</v>
      </c>
      <c r="E150" s="13" t="s">
        <v>894</v>
      </c>
    </row>
    <row r="151" spans="1:5" ht="26.1" customHeight="1" x14ac:dyDescent="0.3">
      <c r="A151" s="13" t="s">
        <v>424</v>
      </c>
      <c r="B151" s="13" t="s">
        <v>426</v>
      </c>
      <c r="C151" s="15" t="s">
        <v>427</v>
      </c>
      <c r="D151" s="14" t="s">
        <v>906</v>
      </c>
      <c r="E151" s="13" t="s">
        <v>894</v>
      </c>
    </row>
    <row r="152" spans="1:5" ht="26.1" customHeight="1" x14ac:dyDescent="0.3">
      <c r="A152" s="13" t="s">
        <v>428</v>
      </c>
      <c r="B152" s="13" t="s">
        <v>430</v>
      </c>
      <c r="C152" s="15" t="s">
        <v>427</v>
      </c>
      <c r="D152" s="14" t="s">
        <v>910</v>
      </c>
      <c r="E152" s="13" t="s">
        <v>894</v>
      </c>
    </row>
    <row r="153" spans="1:5" ht="26.1" customHeight="1" x14ac:dyDescent="0.3">
      <c r="A153" s="13" t="s">
        <v>431</v>
      </c>
      <c r="B153" s="13" t="s">
        <v>433</v>
      </c>
      <c r="C153" s="15" t="s">
        <v>256</v>
      </c>
      <c r="D153" s="14" t="s">
        <v>911</v>
      </c>
      <c r="E153" s="13" t="s">
        <v>894</v>
      </c>
    </row>
    <row r="154" spans="1:5" ht="26.1" customHeight="1" x14ac:dyDescent="0.3">
      <c r="A154" s="13" t="s">
        <v>434</v>
      </c>
      <c r="B154" s="13" t="s">
        <v>436</v>
      </c>
      <c r="C154" s="15" t="s">
        <v>252</v>
      </c>
      <c r="D154" s="14" t="s">
        <v>912</v>
      </c>
      <c r="E154" s="13" t="s">
        <v>894</v>
      </c>
    </row>
    <row r="155" spans="1:5" ht="26.1" customHeight="1" x14ac:dyDescent="0.3">
      <c r="A155" s="13" t="s">
        <v>437</v>
      </c>
      <c r="B155" s="13" t="s">
        <v>439</v>
      </c>
      <c r="C155" s="15" t="s">
        <v>252</v>
      </c>
      <c r="D155" s="14" t="s">
        <v>913</v>
      </c>
      <c r="E155" s="13" t="s">
        <v>894</v>
      </c>
    </row>
    <row r="156" spans="1:5" ht="24" customHeight="1" x14ac:dyDescent="0.3">
      <c r="A156" s="17" t="s">
        <v>440</v>
      </c>
      <c r="B156" s="17" t="s">
        <v>442</v>
      </c>
      <c r="C156" s="19" t="s">
        <v>252</v>
      </c>
      <c r="D156" s="18" t="s">
        <v>914</v>
      </c>
      <c r="E156" s="17" t="s">
        <v>894</v>
      </c>
    </row>
    <row r="157" spans="1:5" ht="39" customHeight="1" x14ac:dyDescent="0.3">
      <c r="A157" s="13" t="s">
        <v>443</v>
      </c>
      <c r="B157" s="13" t="s">
        <v>445</v>
      </c>
      <c r="C157" s="15" t="s">
        <v>67</v>
      </c>
      <c r="D157" s="14" t="s">
        <v>915</v>
      </c>
      <c r="E157" s="13" t="s">
        <v>894</v>
      </c>
    </row>
    <row r="158" spans="1:5" ht="39" customHeight="1" x14ac:dyDescent="0.3">
      <c r="A158" s="13" t="s">
        <v>446</v>
      </c>
      <c r="B158" s="13" t="s">
        <v>448</v>
      </c>
      <c r="C158" s="15" t="s">
        <v>67</v>
      </c>
      <c r="D158" s="14" t="s">
        <v>916</v>
      </c>
      <c r="E158" s="13" t="s">
        <v>894</v>
      </c>
    </row>
    <row r="159" spans="1:5" ht="39" customHeight="1" x14ac:dyDescent="0.3">
      <c r="A159" s="13" t="s">
        <v>449</v>
      </c>
      <c r="B159" s="13" t="s">
        <v>451</v>
      </c>
      <c r="C159" s="15" t="s">
        <v>67</v>
      </c>
      <c r="D159" s="14" t="s">
        <v>917</v>
      </c>
      <c r="E159" s="13" t="s">
        <v>894</v>
      </c>
    </row>
    <row r="160" spans="1:5" ht="39" customHeight="1" x14ac:dyDescent="0.3">
      <c r="A160" s="13" t="s">
        <v>452</v>
      </c>
      <c r="B160" s="13" t="s">
        <v>454</v>
      </c>
      <c r="C160" s="15" t="s">
        <v>67</v>
      </c>
      <c r="D160" s="14" t="s">
        <v>918</v>
      </c>
      <c r="E160" s="13" t="s">
        <v>894</v>
      </c>
    </row>
    <row r="161" spans="1:5" ht="39" customHeight="1" x14ac:dyDescent="0.3">
      <c r="A161" s="13" t="s">
        <v>455</v>
      </c>
      <c r="B161" s="13" t="s">
        <v>457</v>
      </c>
      <c r="C161" s="15" t="s">
        <v>252</v>
      </c>
      <c r="D161" s="14" t="s">
        <v>919</v>
      </c>
      <c r="E161" s="13" t="s">
        <v>894</v>
      </c>
    </row>
    <row r="162" spans="1:5" ht="26.1" customHeight="1" x14ac:dyDescent="0.3">
      <c r="A162" s="13" t="s">
        <v>458</v>
      </c>
      <c r="B162" s="13" t="s">
        <v>460</v>
      </c>
      <c r="C162" s="15" t="s">
        <v>252</v>
      </c>
      <c r="D162" s="14" t="s">
        <v>834</v>
      </c>
      <c r="E162" s="13" t="s">
        <v>894</v>
      </c>
    </row>
    <row r="163" spans="1:5" ht="39" customHeight="1" x14ac:dyDescent="0.3">
      <c r="A163" s="13" t="s">
        <v>461</v>
      </c>
      <c r="B163" s="13" t="s">
        <v>463</v>
      </c>
      <c r="C163" s="15" t="s">
        <v>256</v>
      </c>
      <c r="D163" s="14" t="s">
        <v>834</v>
      </c>
      <c r="E163" s="13" t="s">
        <v>894</v>
      </c>
    </row>
    <row r="164" spans="1:5" ht="26.1" customHeight="1" x14ac:dyDescent="0.3">
      <c r="A164" s="13" t="s">
        <v>464</v>
      </c>
      <c r="B164" s="13" t="s">
        <v>466</v>
      </c>
      <c r="C164" s="15" t="s">
        <v>256</v>
      </c>
      <c r="D164" s="14" t="s">
        <v>834</v>
      </c>
      <c r="E164" s="13" t="s">
        <v>894</v>
      </c>
    </row>
    <row r="165" spans="1:5" ht="26.1" customHeight="1" x14ac:dyDescent="0.3">
      <c r="A165" s="13" t="s">
        <v>467</v>
      </c>
      <c r="B165" s="13" t="s">
        <v>469</v>
      </c>
      <c r="C165" s="15" t="s">
        <v>67</v>
      </c>
      <c r="D165" s="14" t="s">
        <v>920</v>
      </c>
      <c r="E165" s="13" t="s">
        <v>894</v>
      </c>
    </row>
    <row r="166" spans="1:5" ht="26.1" customHeight="1" x14ac:dyDescent="0.3">
      <c r="A166" s="13" t="s">
        <v>470</v>
      </c>
      <c r="B166" s="13" t="s">
        <v>472</v>
      </c>
      <c r="C166" s="15" t="s">
        <v>67</v>
      </c>
      <c r="D166" s="14" t="s">
        <v>921</v>
      </c>
      <c r="E166" s="13" t="s">
        <v>894</v>
      </c>
    </row>
    <row r="167" spans="1:5" ht="26.1" customHeight="1" x14ac:dyDescent="0.3">
      <c r="A167" s="13" t="s">
        <v>473</v>
      </c>
      <c r="B167" s="13" t="s">
        <v>475</v>
      </c>
      <c r="C167" s="15" t="s">
        <v>476</v>
      </c>
      <c r="D167" s="14" t="s">
        <v>922</v>
      </c>
      <c r="E167" s="13" t="s">
        <v>894</v>
      </c>
    </row>
    <row r="168" spans="1:5" ht="51.9" customHeight="1" x14ac:dyDescent="0.3">
      <c r="A168" s="13" t="s">
        <v>477</v>
      </c>
      <c r="B168" s="13" t="s">
        <v>479</v>
      </c>
      <c r="C168" s="15" t="s">
        <v>252</v>
      </c>
      <c r="D168" s="14" t="s">
        <v>836</v>
      </c>
      <c r="E168" s="13" t="s">
        <v>894</v>
      </c>
    </row>
    <row r="169" spans="1:5" ht="24" customHeight="1" x14ac:dyDescent="0.3">
      <c r="A169" s="11" t="s">
        <v>35</v>
      </c>
      <c r="B169" s="11" t="s">
        <v>36</v>
      </c>
      <c r="C169" s="21"/>
      <c r="D169" s="12"/>
      <c r="E169" s="11"/>
    </row>
    <row r="170" spans="1:5" ht="24" customHeight="1" x14ac:dyDescent="0.3">
      <c r="A170" s="11" t="s">
        <v>480</v>
      </c>
      <c r="B170" s="11" t="s">
        <v>481</v>
      </c>
      <c r="C170" s="21"/>
      <c r="D170" s="12"/>
      <c r="E170" s="11"/>
    </row>
    <row r="171" spans="1:5" ht="26.1" customHeight="1" x14ac:dyDescent="0.3">
      <c r="A171" s="13" t="s">
        <v>482</v>
      </c>
      <c r="B171" s="13" t="s">
        <v>484</v>
      </c>
      <c r="C171" s="15" t="s">
        <v>252</v>
      </c>
      <c r="D171" s="14" t="s">
        <v>834</v>
      </c>
      <c r="E171" s="13" t="s">
        <v>923</v>
      </c>
    </row>
    <row r="172" spans="1:5" ht="39" customHeight="1" x14ac:dyDescent="0.3">
      <c r="A172" s="13" t="s">
        <v>485</v>
      </c>
      <c r="B172" s="13" t="s">
        <v>487</v>
      </c>
      <c r="C172" s="15" t="s">
        <v>252</v>
      </c>
      <c r="D172" s="14" t="s">
        <v>911</v>
      </c>
      <c r="E172" s="13" t="s">
        <v>923</v>
      </c>
    </row>
    <row r="173" spans="1:5" ht="39" customHeight="1" x14ac:dyDescent="0.3">
      <c r="A173" s="13" t="s">
        <v>488</v>
      </c>
      <c r="B173" s="13" t="s">
        <v>490</v>
      </c>
      <c r="C173" s="15" t="s">
        <v>252</v>
      </c>
      <c r="D173" s="14" t="s">
        <v>834</v>
      </c>
      <c r="E173" s="13" t="s">
        <v>923</v>
      </c>
    </row>
    <row r="174" spans="1:5" ht="39" customHeight="1" x14ac:dyDescent="0.3">
      <c r="A174" s="13" t="s">
        <v>491</v>
      </c>
      <c r="B174" s="13" t="s">
        <v>493</v>
      </c>
      <c r="C174" s="15" t="s">
        <v>67</v>
      </c>
      <c r="D174" s="14" t="s">
        <v>924</v>
      </c>
      <c r="E174" s="13" t="s">
        <v>923</v>
      </c>
    </row>
    <row r="175" spans="1:5" ht="39" customHeight="1" x14ac:dyDescent="0.3">
      <c r="A175" s="13" t="s">
        <v>494</v>
      </c>
      <c r="B175" s="13" t="s">
        <v>496</v>
      </c>
      <c r="C175" s="15" t="s">
        <v>252</v>
      </c>
      <c r="D175" s="14" t="s">
        <v>834</v>
      </c>
      <c r="E175" s="13" t="s">
        <v>923</v>
      </c>
    </row>
    <row r="176" spans="1:5" ht="39" customHeight="1" x14ac:dyDescent="0.3">
      <c r="A176" s="13" t="s">
        <v>497</v>
      </c>
      <c r="B176" s="13" t="s">
        <v>499</v>
      </c>
      <c r="C176" s="15" t="s">
        <v>252</v>
      </c>
      <c r="D176" s="14" t="s">
        <v>836</v>
      </c>
      <c r="E176" s="13" t="s">
        <v>923</v>
      </c>
    </row>
    <row r="177" spans="1:5" ht="24" customHeight="1" x14ac:dyDescent="0.3">
      <c r="A177" s="11" t="s">
        <v>500</v>
      </c>
      <c r="B177" s="11" t="s">
        <v>501</v>
      </c>
      <c r="C177" s="21"/>
      <c r="D177" s="12"/>
      <c r="E177" s="11"/>
    </row>
    <row r="178" spans="1:5" ht="39" customHeight="1" x14ac:dyDescent="0.3">
      <c r="A178" s="13" t="s">
        <v>502</v>
      </c>
      <c r="B178" s="13" t="s">
        <v>504</v>
      </c>
      <c r="C178" s="15" t="s">
        <v>252</v>
      </c>
      <c r="D178" s="14" t="s">
        <v>842</v>
      </c>
      <c r="E178" s="13" t="s">
        <v>923</v>
      </c>
    </row>
    <row r="179" spans="1:5" ht="26.1" customHeight="1" x14ac:dyDescent="0.3">
      <c r="A179" s="13" t="s">
        <v>505</v>
      </c>
      <c r="B179" s="13" t="s">
        <v>507</v>
      </c>
      <c r="C179" s="15" t="s">
        <v>427</v>
      </c>
      <c r="D179" s="14" t="s">
        <v>925</v>
      </c>
      <c r="E179" s="13" t="s">
        <v>926</v>
      </c>
    </row>
    <row r="180" spans="1:5" ht="26.1" customHeight="1" x14ac:dyDescent="0.3">
      <c r="A180" s="13" t="s">
        <v>508</v>
      </c>
      <c r="B180" s="13" t="s">
        <v>510</v>
      </c>
      <c r="C180" s="15" t="s">
        <v>256</v>
      </c>
      <c r="D180" s="14" t="s">
        <v>927</v>
      </c>
      <c r="E180" s="13" t="s">
        <v>923</v>
      </c>
    </row>
    <row r="181" spans="1:5" ht="39" customHeight="1" x14ac:dyDescent="0.3">
      <c r="A181" s="13" t="s">
        <v>511</v>
      </c>
      <c r="B181" s="13" t="s">
        <v>513</v>
      </c>
      <c r="C181" s="15" t="s">
        <v>67</v>
      </c>
      <c r="D181" s="14" t="s">
        <v>928</v>
      </c>
      <c r="E181" s="13" t="s">
        <v>923</v>
      </c>
    </row>
    <row r="182" spans="1:5" ht="39" customHeight="1" x14ac:dyDescent="0.3">
      <c r="A182" s="13" t="s">
        <v>514</v>
      </c>
      <c r="B182" s="13" t="s">
        <v>516</v>
      </c>
      <c r="C182" s="15" t="s">
        <v>67</v>
      </c>
      <c r="D182" s="14" t="s">
        <v>929</v>
      </c>
      <c r="E182" s="13" t="s">
        <v>926</v>
      </c>
    </row>
    <row r="183" spans="1:5" ht="39" customHeight="1" x14ac:dyDescent="0.3">
      <c r="A183" s="13" t="s">
        <v>517</v>
      </c>
      <c r="B183" s="13" t="s">
        <v>519</v>
      </c>
      <c r="C183" s="15" t="s">
        <v>252</v>
      </c>
      <c r="D183" s="14" t="s">
        <v>925</v>
      </c>
      <c r="E183" s="13" t="s">
        <v>926</v>
      </c>
    </row>
    <row r="184" spans="1:5" ht="39" customHeight="1" x14ac:dyDescent="0.3">
      <c r="A184" s="13" t="s">
        <v>520</v>
      </c>
      <c r="B184" s="13" t="s">
        <v>522</v>
      </c>
      <c r="C184" s="15" t="s">
        <v>252</v>
      </c>
      <c r="D184" s="14" t="s">
        <v>912</v>
      </c>
      <c r="E184" s="13" t="s">
        <v>926</v>
      </c>
    </row>
    <row r="185" spans="1:5" ht="26.1" customHeight="1" x14ac:dyDescent="0.3">
      <c r="A185" s="13" t="s">
        <v>523</v>
      </c>
      <c r="B185" s="13" t="s">
        <v>525</v>
      </c>
      <c r="C185" s="15" t="s">
        <v>252</v>
      </c>
      <c r="D185" s="14" t="s">
        <v>842</v>
      </c>
      <c r="E185" s="13" t="s">
        <v>923</v>
      </c>
    </row>
    <row r="186" spans="1:5" ht="39" customHeight="1" x14ac:dyDescent="0.3">
      <c r="A186" s="13" t="s">
        <v>526</v>
      </c>
      <c r="B186" s="13" t="s">
        <v>528</v>
      </c>
      <c r="C186" s="15" t="s">
        <v>252</v>
      </c>
      <c r="D186" s="14" t="s">
        <v>836</v>
      </c>
      <c r="E186" s="13" t="s">
        <v>926</v>
      </c>
    </row>
    <row r="187" spans="1:5" ht="51.9" customHeight="1" x14ac:dyDescent="0.3">
      <c r="A187" s="13" t="s">
        <v>529</v>
      </c>
      <c r="B187" s="13" t="s">
        <v>531</v>
      </c>
      <c r="C187" s="15" t="s">
        <v>252</v>
      </c>
      <c r="D187" s="14" t="s">
        <v>834</v>
      </c>
      <c r="E187" s="13" t="s">
        <v>923</v>
      </c>
    </row>
    <row r="188" spans="1:5" ht="26.1" customHeight="1" x14ac:dyDescent="0.3">
      <c r="A188" s="17" t="s">
        <v>532</v>
      </c>
      <c r="B188" s="17" t="s">
        <v>534</v>
      </c>
      <c r="C188" s="19" t="s">
        <v>427</v>
      </c>
      <c r="D188" s="18" t="s">
        <v>834</v>
      </c>
      <c r="E188" s="17" t="s">
        <v>923</v>
      </c>
    </row>
    <row r="189" spans="1:5" ht="39" customHeight="1" x14ac:dyDescent="0.3">
      <c r="A189" s="13" t="s">
        <v>535</v>
      </c>
      <c r="B189" s="13" t="s">
        <v>537</v>
      </c>
      <c r="C189" s="15" t="s">
        <v>252</v>
      </c>
      <c r="D189" s="14" t="s">
        <v>836</v>
      </c>
      <c r="E189" s="13" t="s">
        <v>923</v>
      </c>
    </row>
    <row r="190" spans="1:5" ht="39" customHeight="1" x14ac:dyDescent="0.3">
      <c r="A190" s="13" t="s">
        <v>538</v>
      </c>
      <c r="B190" s="13" t="s">
        <v>540</v>
      </c>
      <c r="C190" s="15" t="s">
        <v>252</v>
      </c>
      <c r="D190" s="14" t="s">
        <v>834</v>
      </c>
      <c r="E190" s="13" t="s">
        <v>923</v>
      </c>
    </row>
    <row r="191" spans="1:5" ht="26.1" customHeight="1" x14ac:dyDescent="0.3">
      <c r="A191" s="13" t="s">
        <v>541</v>
      </c>
      <c r="B191" s="13" t="s">
        <v>543</v>
      </c>
      <c r="C191" s="15" t="s">
        <v>67</v>
      </c>
      <c r="D191" s="14" t="s">
        <v>930</v>
      </c>
      <c r="E191" s="13" t="s">
        <v>923</v>
      </c>
    </row>
    <row r="192" spans="1:5" ht="26.1" customHeight="1" x14ac:dyDescent="0.3">
      <c r="A192" s="13" t="s">
        <v>544</v>
      </c>
      <c r="B192" s="13" t="s">
        <v>546</v>
      </c>
      <c r="C192" s="15" t="s">
        <v>256</v>
      </c>
      <c r="D192" s="14" t="s">
        <v>832</v>
      </c>
      <c r="E192" s="13" t="s">
        <v>923</v>
      </c>
    </row>
    <row r="193" spans="1:5" ht="39" customHeight="1" x14ac:dyDescent="0.3">
      <c r="A193" s="13" t="s">
        <v>547</v>
      </c>
      <c r="B193" s="13" t="s">
        <v>549</v>
      </c>
      <c r="C193" s="15" t="s">
        <v>252</v>
      </c>
      <c r="D193" s="14" t="s">
        <v>907</v>
      </c>
      <c r="E193" s="13" t="s">
        <v>923</v>
      </c>
    </row>
    <row r="194" spans="1:5" ht="26.1" customHeight="1" x14ac:dyDescent="0.3">
      <c r="A194" s="17" t="s">
        <v>550</v>
      </c>
      <c r="B194" s="17" t="s">
        <v>552</v>
      </c>
      <c r="C194" s="19" t="s">
        <v>252</v>
      </c>
      <c r="D194" s="18" t="s">
        <v>907</v>
      </c>
      <c r="E194" s="17" t="s">
        <v>923</v>
      </c>
    </row>
    <row r="195" spans="1:5" ht="39" customHeight="1" x14ac:dyDescent="0.3">
      <c r="A195" s="13" t="s">
        <v>553</v>
      </c>
      <c r="B195" s="13" t="s">
        <v>555</v>
      </c>
      <c r="C195" s="15" t="s">
        <v>252</v>
      </c>
      <c r="D195" s="14" t="s">
        <v>931</v>
      </c>
      <c r="E195" s="13" t="s">
        <v>923</v>
      </c>
    </row>
    <row r="196" spans="1:5" ht="39" customHeight="1" x14ac:dyDescent="0.3">
      <c r="A196" s="13" t="s">
        <v>556</v>
      </c>
      <c r="B196" s="13" t="s">
        <v>558</v>
      </c>
      <c r="C196" s="15" t="s">
        <v>252</v>
      </c>
      <c r="D196" s="14" t="s">
        <v>907</v>
      </c>
      <c r="E196" s="13" t="s">
        <v>923</v>
      </c>
    </row>
    <row r="197" spans="1:5" ht="39" customHeight="1" x14ac:dyDescent="0.3">
      <c r="A197" s="13" t="s">
        <v>559</v>
      </c>
      <c r="B197" s="13" t="s">
        <v>561</v>
      </c>
      <c r="C197" s="15" t="s">
        <v>252</v>
      </c>
      <c r="D197" s="14" t="s">
        <v>906</v>
      </c>
      <c r="E197" s="13" t="s">
        <v>923</v>
      </c>
    </row>
    <row r="198" spans="1:5" ht="39" customHeight="1" x14ac:dyDescent="0.3">
      <c r="A198" s="13" t="s">
        <v>562</v>
      </c>
      <c r="B198" s="13" t="s">
        <v>564</v>
      </c>
      <c r="C198" s="15" t="s">
        <v>252</v>
      </c>
      <c r="D198" s="14" t="s">
        <v>834</v>
      </c>
      <c r="E198" s="13" t="s">
        <v>923</v>
      </c>
    </row>
    <row r="199" spans="1:5" ht="39" customHeight="1" x14ac:dyDescent="0.3">
      <c r="A199" s="13" t="s">
        <v>565</v>
      </c>
      <c r="B199" s="13" t="s">
        <v>567</v>
      </c>
      <c r="C199" s="15" t="s">
        <v>252</v>
      </c>
      <c r="D199" s="14" t="s">
        <v>932</v>
      </c>
      <c r="E199" s="13" t="s">
        <v>923</v>
      </c>
    </row>
    <row r="200" spans="1:5" ht="24" customHeight="1" x14ac:dyDescent="0.3">
      <c r="A200" s="11" t="s">
        <v>568</v>
      </c>
      <c r="B200" s="11" t="s">
        <v>569</v>
      </c>
      <c r="C200" s="21"/>
      <c r="D200" s="12"/>
      <c r="E200" s="11"/>
    </row>
    <row r="201" spans="1:5" ht="39" customHeight="1" x14ac:dyDescent="0.3">
      <c r="A201" s="13" t="s">
        <v>570</v>
      </c>
      <c r="B201" s="13" t="s">
        <v>572</v>
      </c>
      <c r="C201" s="15" t="s">
        <v>252</v>
      </c>
      <c r="D201" s="14" t="s">
        <v>919</v>
      </c>
      <c r="E201" s="13" t="s">
        <v>923</v>
      </c>
    </row>
    <row r="202" spans="1:5" ht="26.1" customHeight="1" x14ac:dyDescent="0.3">
      <c r="A202" s="13" t="s">
        <v>573</v>
      </c>
      <c r="B202" s="13" t="s">
        <v>575</v>
      </c>
      <c r="C202" s="15" t="s">
        <v>252</v>
      </c>
      <c r="D202" s="14" t="s">
        <v>927</v>
      </c>
      <c r="E202" s="13" t="s">
        <v>923</v>
      </c>
    </row>
    <row r="203" spans="1:5" ht="26.1" customHeight="1" x14ac:dyDescent="0.3">
      <c r="A203" s="13" t="s">
        <v>576</v>
      </c>
      <c r="B203" s="13" t="s">
        <v>578</v>
      </c>
      <c r="C203" s="15" t="s">
        <v>252</v>
      </c>
      <c r="D203" s="14" t="s">
        <v>933</v>
      </c>
      <c r="E203" s="13" t="s">
        <v>923</v>
      </c>
    </row>
    <row r="204" spans="1:5" ht="26.1" customHeight="1" x14ac:dyDescent="0.3">
      <c r="A204" s="17" t="s">
        <v>579</v>
      </c>
      <c r="B204" s="17" t="s">
        <v>581</v>
      </c>
      <c r="C204" s="19" t="s">
        <v>252</v>
      </c>
      <c r="D204" s="18" t="s">
        <v>927</v>
      </c>
      <c r="E204" s="17" t="s">
        <v>923</v>
      </c>
    </row>
    <row r="205" spans="1:5" ht="39" customHeight="1" x14ac:dyDescent="0.3">
      <c r="A205" s="13" t="s">
        <v>582</v>
      </c>
      <c r="B205" s="13" t="s">
        <v>584</v>
      </c>
      <c r="C205" s="15" t="s">
        <v>252</v>
      </c>
      <c r="D205" s="14" t="s">
        <v>834</v>
      </c>
      <c r="E205" s="13" t="s">
        <v>923</v>
      </c>
    </row>
    <row r="206" spans="1:5" ht="24" customHeight="1" x14ac:dyDescent="0.3">
      <c r="A206" s="11" t="s">
        <v>37</v>
      </c>
      <c r="B206" s="11" t="s">
        <v>38</v>
      </c>
      <c r="C206" s="21"/>
      <c r="D206" s="12"/>
      <c r="E206" s="11"/>
    </row>
    <row r="207" spans="1:5" ht="24" customHeight="1" x14ac:dyDescent="0.3">
      <c r="A207" s="11" t="s">
        <v>585</v>
      </c>
      <c r="B207" s="11" t="s">
        <v>586</v>
      </c>
      <c r="C207" s="21"/>
      <c r="D207" s="12"/>
      <c r="E207" s="11"/>
    </row>
    <row r="208" spans="1:5" ht="51.9" customHeight="1" x14ac:dyDescent="0.3">
      <c r="A208" s="13" t="s">
        <v>587</v>
      </c>
      <c r="B208" s="13" t="s">
        <v>589</v>
      </c>
      <c r="C208" s="15" t="s">
        <v>252</v>
      </c>
      <c r="D208" s="14" t="s">
        <v>934</v>
      </c>
      <c r="E208" s="13" t="s">
        <v>935</v>
      </c>
    </row>
    <row r="209" spans="1:5" ht="51.9" customHeight="1" x14ac:dyDescent="0.3">
      <c r="A209" s="13" t="s">
        <v>590</v>
      </c>
      <c r="B209" s="13" t="s">
        <v>592</v>
      </c>
      <c r="C209" s="15" t="s">
        <v>252</v>
      </c>
      <c r="D209" s="14" t="s">
        <v>912</v>
      </c>
      <c r="E209" s="13" t="s">
        <v>935</v>
      </c>
    </row>
    <row r="210" spans="1:5" ht="51.9" customHeight="1" x14ac:dyDescent="0.3">
      <c r="A210" s="13" t="s">
        <v>593</v>
      </c>
      <c r="B210" s="13" t="s">
        <v>595</v>
      </c>
      <c r="C210" s="15" t="s">
        <v>252</v>
      </c>
      <c r="D210" s="14" t="s">
        <v>906</v>
      </c>
      <c r="E210" s="13" t="s">
        <v>935</v>
      </c>
    </row>
    <row r="211" spans="1:5" ht="51.9" customHeight="1" x14ac:dyDescent="0.3">
      <c r="A211" s="13" t="s">
        <v>596</v>
      </c>
      <c r="B211" s="13" t="s">
        <v>598</v>
      </c>
      <c r="C211" s="15" t="s">
        <v>252</v>
      </c>
      <c r="D211" s="14" t="s">
        <v>927</v>
      </c>
      <c r="E211" s="13" t="s">
        <v>935</v>
      </c>
    </row>
    <row r="212" spans="1:5" ht="51.9" customHeight="1" x14ac:dyDescent="0.3">
      <c r="A212" s="13" t="s">
        <v>599</v>
      </c>
      <c r="B212" s="13" t="s">
        <v>601</v>
      </c>
      <c r="C212" s="15" t="s">
        <v>252</v>
      </c>
      <c r="D212" s="14" t="s">
        <v>842</v>
      </c>
      <c r="E212" s="13" t="s">
        <v>935</v>
      </c>
    </row>
    <row r="213" spans="1:5" ht="51.9" customHeight="1" x14ac:dyDescent="0.3">
      <c r="A213" s="13" t="s">
        <v>602</v>
      </c>
      <c r="B213" s="13" t="s">
        <v>604</v>
      </c>
      <c r="C213" s="15" t="s">
        <v>252</v>
      </c>
      <c r="D213" s="14" t="s">
        <v>834</v>
      </c>
      <c r="E213" s="13" t="s">
        <v>935</v>
      </c>
    </row>
    <row r="214" spans="1:5" ht="26.1" customHeight="1" x14ac:dyDescent="0.3">
      <c r="A214" s="13" t="s">
        <v>605</v>
      </c>
      <c r="B214" s="13" t="s">
        <v>607</v>
      </c>
      <c r="C214" s="15" t="s">
        <v>256</v>
      </c>
      <c r="D214" s="14" t="s">
        <v>934</v>
      </c>
      <c r="E214" s="13" t="s">
        <v>935</v>
      </c>
    </row>
    <row r="215" spans="1:5" ht="26.1" customHeight="1" x14ac:dyDescent="0.3">
      <c r="A215" s="13" t="s">
        <v>608</v>
      </c>
      <c r="B215" s="13" t="s">
        <v>610</v>
      </c>
      <c r="C215" s="15" t="s">
        <v>256</v>
      </c>
      <c r="D215" s="14" t="s">
        <v>925</v>
      </c>
      <c r="E215" s="13" t="s">
        <v>935</v>
      </c>
    </row>
    <row r="216" spans="1:5" ht="39" customHeight="1" x14ac:dyDescent="0.3">
      <c r="A216" s="13" t="s">
        <v>611</v>
      </c>
      <c r="B216" s="13" t="s">
        <v>613</v>
      </c>
      <c r="C216" s="15" t="s">
        <v>67</v>
      </c>
      <c r="D216" s="14" t="s">
        <v>936</v>
      </c>
      <c r="E216" s="13" t="s">
        <v>935</v>
      </c>
    </row>
    <row r="217" spans="1:5" ht="39" customHeight="1" x14ac:dyDescent="0.3">
      <c r="A217" s="13" t="s">
        <v>614</v>
      </c>
      <c r="B217" s="13" t="s">
        <v>616</v>
      </c>
      <c r="C217" s="15" t="s">
        <v>67</v>
      </c>
      <c r="D217" s="14" t="s">
        <v>937</v>
      </c>
      <c r="E217" s="13" t="s">
        <v>935</v>
      </c>
    </row>
    <row r="218" spans="1:5" ht="39" customHeight="1" x14ac:dyDescent="0.3">
      <c r="A218" s="13" t="s">
        <v>617</v>
      </c>
      <c r="B218" s="13" t="s">
        <v>619</v>
      </c>
      <c r="C218" s="15" t="s">
        <v>67</v>
      </c>
      <c r="D218" s="14" t="s">
        <v>938</v>
      </c>
      <c r="E218" s="13" t="s">
        <v>935</v>
      </c>
    </row>
    <row r="219" spans="1:5" ht="39" customHeight="1" x14ac:dyDescent="0.3">
      <c r="A219" s="13" t="s">
        <v>620</v>
      </c>
      <c r="B219" s="13" t="s">
        <v>622</v>
      </c>
      <c r="C219" s="15" t="s">
        <v>252</v>
      </c>
      <c r="D219" s="14" t="s">
        <v>933</v>
      </c>
      <c r="E219" s="13" t="s">
        <v>935</v>
      </c>
    </row>
    <row r="220" spans="1:5" ht="26.1" customHeight="1" x14ac:dyDescent="0.3">
      <c r="A220" s="13" t="s">
        <v>623</v>
      </c>
      <c r="B220" s="13" t="s">
        <v>625</v>
      </c>
      <c r="C220" s="15" t="s">
        <v>256</v>
      </c>
      <c r="D220" s="14" t="s">
        <v>912</v>
      </c>
      <c r="E220" s="13" t="s">
        <v>935</v>
      </c>
    </row>
    <row r="221" spans="1:5" ht="51.9" customHeight="1" x14ac:dyDescent="0.3">
      <c r="A221" s="13" t="s">
        <v>626</v>
      </c>
      <c r="B221" s="13" t="s">
        <v>628</v>
      </c>
      <c r="C221" s="15" t="s">
        <v>252</v>
      </c>
      <c r="D221" s="14" t="s">
        <v>834</v>
      </c>
      <c r="E221" s="13" t="s">
        <v>935</v>
      </c>
    </row>
    <row r="222" spans="1:5" ht="39" customHeight="1" x14ac:dyDescent="0.3">
      <c r="A222" s="13" t="s">
        <v>629</v>
      </c>
      <c r="B222" s="13" t="s">
        <v>631</v>
      </c>
      <c r="C222" s="15" t="s">
        <v>252</v>
      </c>
      <c r="D222" s="14" t="s">
        <v>834</v>
      </c>
      <c r="E222" s="13" t="s">
        <v>935</v>
      </c>
    </row>
    <row r="223" spans="1:5" ht="39" customHeight="1" x14ac:dyDescent="0.3">
      <c r="A223" s="13" t="s">
        <v>632</v>
      </c>
      <c r="B223" s="13" t="s">
        <v>634</v>
      </c>
      <c r="C223" s="15" t="s">
        <v>252</v>
      </c>
      <c r="D223" s="14" t="s">
        <v>933</v>
      </c>
      <c r="E223" s="13" t="s">
        <v>935</v>
      </c>
    </row>
    <row r="224" spans="1:5" ht="51.9" customHeight="1" x14ac:dyDescent="0.3">
      <c r="A224" s="13" t="s">
        <v>635</v>
      </c>
      <c r="B224" s="13" t="s">
        <v>637</v>
      </c>
      <c r="C224" s="15" t="s">
        <v>252</v>
      </c>
      <c r="D224" s="14" t="s">
        <v>911</v>
      </c>
      <c r="E224" s="13" t="s">
        <v>935</v>
      </c>
    </row>
    <row r="225" spans="1:5" ht="51.9" customHeight="1" x14ac:dyDescent="0.3">
      <c r="A225" s="13" t="s">
        <v>638</v>
      </c>
      <c r="B225" s="13" t="s">
        <v>640</v>
      </c>
      <c r="C225" s="15" t="s">
        <v>252</v>
      </c>
      <c r="D225" s="14" t="s">
        <v>927</v>
      </c>
      <c r="E225" s="13" t="s">
        <v>935</v>
      </c>
    </row>
    <row r="226" spans="1:5" ht="51.9" customHeight="1" x14ac:dyDescent="0.3">
      <c r="A226" s="13" t="s">
        <v>641</v>
      </c>
      <c r="B226" s="13" t="s">
        <v>643</v>
      </c>
      <c r="C226" s="15" t="s">
        <v>252</v>
      </c>
      <c r="D226" s="14" t="s">
        <v>836</v>
      </c>
      <c r="E226" s="13" t="s">
        <v>935</v>
      </c>
    </row>
    <row r="227" spans="1:5" ht="26.1" customHeight="1" x14ac:dyDescent="0.3">
      <c r="A227" s="13" t="s">
        <v>644</v>
      </c>
      <c r="B227" s="13" t="s">
        <v>646</v>
      </c>
      <c r="C227" s="15" t="s">
        <v>256</v>
      </c>
      <c r="D227" s="14" t="s">
        <v>834</v>
      </c>
      <c r="E227" s="13" t="s">
        <v>935</v>
      </c>
    </row>
    <row r="228" spans="1:5" ht="39" customHeight="1" x14ac:dyDescent="0.3">
      <c r="A228" s="13" t="s">
        <v>647</v>
      </c>
      <c r="B228" s="13" t="s">
        <v>649</v>
      </c>
      <c r="C228" s="15" t="s">
        <v>67</v>
      </c>
      <c r="D228" s="14" t="s">
        <v>939</v>
      </c>
      <c r="E228" s="13" t="s">
        <v>935</v>
      </c>
    </row>
    <row r="229" spans="1:5" ht="24" customHeight="1" x14ac:dyDescent="0.3">
      <c r="A229" s="11" t="s">
        <v>650</v>
      </c>
      <c r="B229" s="11" t="s">
        <v>651</v>
      </c>
      <c r="C229" s="21"/>
      <c r="D229" s="12"/>
      <c r="E229" s="11"/>
    </row>
    <row r="230" spans="1:5" ht="39" customHeight="1" x14ac:dyDescent="0.3">
      <c r="A230" s="13" t="s">
        <v>652</v>
      </c>
      <c r="B230" s="13" t="s">
        <v>654</v>
      </c>
      <c r="C230" s="15" t="s">
        <v>67</v>
      </c>
      <c r="D230" s="14" t="s">
        <v>940</v>
      </c>
      <c r="E230" s="13" t="s">
        <v>935</v>
      </c>
    </row>
    <row r="231" spans="1:5" ht="26.1" customHeight="1" x14ac:dyDescent="0.3">
      <c r="A231" s="13" t="s">
        <v>655</v>
      </c>
      <c r="B231" s="13" t="s">
        <v>657</v>
      </c>
      <c r="C231" s="15" t="s">
        <v>427</v>
      </c>
      <c r="D231" s="14" t="s">
        <v>907</v>
      </c>
      <c r="E231" s="13" t="s">
        <v>935</v>
      </c>
    </row>
    <row r="232" spans="1:5" ht="39" customHeight="1" x14ac:dyDescent="0.3">
      <c r="A232" s="13" t="s">
        <v>658</v>
      </c>
      <c r="B232" s="13" t="s">
        <v>660</v>
      </c>
      <c r="C232" s="15" t="s">
        <v>67</v>
      </c>
      <c r="D232" s="14" t="s">
        <v>941</v>
      </c>
      <c r="E232" s="13" t="s">
        <v>935</v>
      </c>
    </row>
    <row r="233" spans="1:5" ht="51.9" customHeight="1" x14ac:dyDescent="0.3">
      <c r="A233" s="13" t="s">
        <v>661</v>
      </c>
      <c r="B233" s="13" t="s">
        <v>663</v>
      </c>
      <c r="C233" s="15" t="s">
        <v>252</v>
      </c>
      <c r="D233" s="14" t="s">
        <v>836</v>
      </c>
      <c r="E233" s="13" t="s">
        <v>935</v>
      </c>
    </row>
    <row r="234" spans="1:5" ht="51.9" customHeight="1" x14ac:dyDescent="0.3">
      <c r="A234" s="13" t="s">
        <v>664</v>
      </c>
      <c r="B234" s="13" t="s">
        <v>666</v>
      </c>
      <c r="C234" s="15" t="s">
        <v>252</v>
      </c>
      <c r="D234" s="14" t="s">
        <v>906</v>
      </c>
      <c r="E234" s="13" t="s">
        <v>935</v>
      </c>
    </row>
    <row r="235" spans="1:5" ht="39" customHeight="1" x14ac:dyDescent="0.3">
      <c r="A235" s="13" t="s">
        <v>667</v>
      </c>
      <c r="B235" s="13" t="s">
        <v>613</v>
      </c>
      <c r="C235" s="15" t="s">
        <v>67</v>
      </c>
      <c r="D235" s="14" t="s">
        <v>942</v>
      </c>
      <c r="E235" s="13" t="s">
        <v>935</v>
      </c>
    </row>
    <row r="236" spans="1:5" ht="24" customHeight="1" x14ac:dyDescent="0.3">
      <c r="A236" s="11" t="s">
        <v>668</v>
      </c>
      <c r="B236" s="11" t="s">
        <v>669</v>
      </c>
      <c r="C236" s="21"/>
      <c r="D236" s="12"/>
      <c r="E236" s="11"/>
    </row>
    <row r="237" spans="1:5" ht="39" customHeight="1" x14ac:dyDescent="0.3">
      <c r="A237" s="13" t="s">
        <v>670</v>
      </c>
      <c r="B237" s="13" t="s">
        <v>672</v>
      </c>
      <c r="C237" s="15" t="s">
        <v>252</v>
      </c>
      <c r="D237" s="14" t="s">
        <v>834</v>
      </c>
      <c r="E237" s="13" t="s">
        <v>943</v>
      </c>
    </row>
    <row r="238" spans="1:5" ht="51.9" customHeight="1" x14ac:dyDescent="0.3">
      <c r="A238" s="13" t="s">
        <v>673</v>
      </c>
      <c r="B238" s="13" t="s">
        <v>675</v>
      </c>
      <c r="C238" s="15" t="s">
        <v>252</v>
      </c>
      <c r="D238" s="14" t="s">
        <v>927</v>
      </c>
      <c r="E238" s="13" t="s">
        <v>944</v>
      </c>
    </row>
    <row r="239" spans="1:5" ht="65.099999999999994" customHeight="1" x14ac:dyDescent="0.3">
      <c r="A239" s="13" t="s">
        <v>676</v>
      </c>
      <c r="B239" s="13" t="s">
        <v>678</v>
      </c>
      <c r="C239" s="15" t="s">
        <v>252</v>
      </c>
      <c r="D239" s="14" t="s">
        <v>842</v>
      </c>
      <c r="E239" s="13" t="s">
        <v>945</v>
      </c>
    </row>
    <row r="240" spans="1:5" ht="39" customHeight="1" x14ac:dyDescent="0.3">
      <c r="A240" s="13" t="s">
        <v>679</v>
      </c>
      <c r="B240" s="13" t="s">
        <v>681</v>
      </c>
      <c r="C240" s="15" t="s">
        <v>252</v>
      </c>
      <c r="D240" s="14" t="s">
        <v>911</v>
      </c>
      <c r="E240" s="13" t="s">
        <v>946</v>
      </c>
    </row>
    <row r="241" spans="1:5" ht="24" customHeight="1" x14ac:dyDescent="0.3">
      <c r="A241" s="13" t="s">
        <v>682</v>
      </c>
      <c r="B241" s="13" t="s">
        <v>684</v>
      </c>
      <c r="C241" s="15" t="s">
        <v>62</v>
      </c>
      <c r="D241" s="14" t="s">
        <v>947</v>
      </c>
      <c r="E241" s="13" t="s">
        <v>948</v>
      </c>
    </row>
    <row r="242" spans="1:5" ht="65.099999999999994" customHeight="1" x14ac:dyDescent="0.3">
      <c r="A242" s="13" t="s">
        <v>685</v>
      </c>
      <c r="B242" s="13" t="s">
        <v>687</v>
      </c>
      <c r="C242" s="15" t="s">
        <v>256</v>
      </c>
      <c r="D242" s="14" t="s">
        <v>834</v>
      </c>
      <c r="E242" s="13" t="s">
        <v>943</v>
      </c>
    </row>
    <row r="243" spans="1:5" ht="65.099999999999994" customHeight="1" x14ac:dyDescent="0.3">
      <c r="A243" s="13" t="s">
        <v>688</v>
      </c>
      <c r="B243" s="13" t="s">
        <v>690</v>
      </c>
      <c r="C243" s="15" t="s">
        <v>256</v>
      </c>
      <c r="D243" s="14" t="s">
        <v>836</v>
      </c>
      <c r="E243" s="13" t="s">
        <v>949</v>
      </c>
    </row>
    <row r="244" spans="1:5" ht="39" customHeight="1" x14ac:dyDescent="0.3">
      <c r="A244" s="13" t="s">
        <v>691</v>
      </c>
      <c r="B244" s="13" t="s">
        <v>693</v>
      </c>
      <c r="C244" s="15" t="s">
        <v>62</v>
      </c>
      <c r="D244" s="14" t="s">
        <v>950</v>
      </c>
      <c r="E244" s="13" t="s">
        <v>951</v>
      </c>
    </row>
    <row r="245" spans="1:5" ht="51.9" customHeight="1" x14ac:dyDescent="0.3">
      <c r="A245" s="13" t="s">
        <v>694</v>
      </c>
      <c r="B245" s="13" t="s">
        <v>696</v>
      </c>
      <c r="C245" s="15" t="s">
        <v>252</v>
      </c>
      <c r="D245" s="14" t="s">
        <v>834</v>
      </c>
      <c r="E245" s="13" t="s">
        <v>943</v>
      </c>
    </row>
    <row r="246" spans="1:5" ht="26.1" customHeight="1" x14ac:dyDescent="0.3">
      <c r="A246" s="13" t="s">
        <v>697</v>
      </c>
      <c r="B246" s="13" t="s">
        <v>699</v>
      </c>
      <c r="C246" s="15" t="s">
        <v>252</v>
      </c>
      <c r="D246" s="14" t="s">
        <v>836</v>
      </c>
      <c r="E246" s="13" t="s">
        <v>949</v>
      </c>
    </row>
    <row r="247" spans="1:5" ht="24" customHeight="1" x14ac:dyDescent="0.3">
      <c r="A247" s="11" t="s">
        <v>39</v>
      </c>
      <c r="B247" s="11" t="s">
        <v>40</v>
      </c>
      <c r="C247" s="21"/>
      <c r="D247" s="12"/>
      <c r="E247" s="11"/>
    </row>
    <row r="248" spans="1:5" ht="39" customHeight="1" x14ac:dyDescent="0.3">
      <c r="A248" s="13" t="s">
        <v>700</v>
      </c>
      <c r="B248" s="13" t="s">
        <v>702</v>
      </c>
      <c r="C248" s="15" t="s">
        <v>252</v>
      </c>
      <c r="D248" s="14" t="s">
        <v>832</v>
      </c>
      <c r="E248" s="13" t="s">
        <v>952</v>
      </c>
    </row>
    <row r="249" spans="1:5" ht="39" customHeight="1" x14ac:dyDescent="0.3">
      <c r="A249" s="13" t="s">
        <v>703</v>
      </c>
      <c r="B249" s="13" t="s">
        <v>705</v>
      </c>
      <c r="C249" s="15" t="s">
        <v>252</v>
      </c>
      <c r="D249" s="14" t="s">
        <v>832</v>
      </c>
      <c r="E249" s="13" t="s">
        <v>952</v>
      </c>
    </row>
    <row r="250" spans="1:5" ht="26.1" customHeight="1" x14ac:dyDescent="0.3">
      <c r="A250" s="13" t="s">
        <v>706</v>
      </c>
      <c r="B250" s="13" t="s">
        <v>708</v>
      </c>
      <c r="C250" s="15" t="s">
        <v>427</v>
      </c>
      <c r="D250" s="14" t="s">
        <v>832</v>
      </c>
      <c r="E250" s="13" t="s">
        <v>952</v>
      </c>
    </row>
    <row r="251" spans="1:5" ht="51.9" customHeight="1" x14ac:dyDescent="0.3">
      <c r="A251" s="13" t="s">
        <v>709</v>
      </c>
      <c r="B251" s="13" t="s">
        <v>711</v>
      </c>
      <c r="C251" s="15" t="s">
        <v>427</v>
      </c>
      <c r="D251" s="14" t="s">
        <v>953</v>
      </c>
      <c r="E251" s="13" t="s">
        <v>952</v>
      </c>
    </row>
    <row r="252" spans="1:5" ht="24" customHeight="1" x14ac:dyDescent="0.3">
      <c r="A252" s="11" t="s">
        <v>41</v>
      </c>
      <c r="B252" s="11" t="s">
        <v>42</v>
      </c>
      <c r="C252" s="21"/>
      <c r="D252" s="12"/>
      <c r="E252" s="11"/>
    </row>
    <row r="253" spans="1:5" ht="39" customHeight="1" x14ac:dyDescent="0.3">
      <c r="A253" s="13" t="s">
        <v>712</v>
      </c>
      <c r="B253" s="13" t="s">
        <v>714</v>
      </c>
      <c r="C253" s="15" t="s">
        <v>252</v>
      </c>
      <c r="D253" s="14" t="s">
        <v>954</v>
      </c>
      <c r="E253" s="13" t="s">
        <v>955</v>
      </c>
    </row>
    <row r="254" spans="1:5" ht="26.1" customHeight="1" x14ac:dyDescent="0.3">
      <c r="A254" s="13" t="s">
        <v>715</v>
      </c>
      <c r="B254" s="13" t="s">
        <v>717</v>
      </c>
      <c r="C254" s="15" t="s">
        <v>256</v>
      </c>
      <c r="D254" s="14" t="s">
        <v>956</v>
      </c>
      <c r="E254" s="13" t="s">
        <v>955</v>
      </c>
    </row>
    <row r="255" spans="1:5" ht="39" customHeight="1" x14ac:dyDescent="0.3">
      <c r="A255" s="13" t="s">
        <v>718</v>
      </c>
      <c r="B255" s="13" t="s">
        <v>720</v>
      </c>
      <c r="C255" s="15" t="s">
        <v>67</v>
      </c>
      <c r="D255" s="14" t="s">
        <v>957</v>
      </c>
      <c r="E255" s="13" t="s">
        <v>955</v>
      </c>
    </row>
    <row r="256" spans="1:5" ht="39" customHeight="1" x14ac:dyDescent="0.3">
      <c r="A256" s="13" t="s">
        <v>721</v>
      </c>
      <c r="B256" s="13" t="s">
        <v>723</v>
      </c>
      <c r="C256" s="15" t="s">
        <v>252</v>
      </c>
      <c r="D256" s="14" t="s">
        <v>925</v>
      </c>
      <c r="E256" s="13" t="s">
        <v>955</v>
      </c>
    </row>
    <row r="257" spans="1:8" ht="26.1" customHeight="1" x14ac:dyDescent="0.3">
      <c r="A257" s="13" t="s">
        <v>724</v>
      </c>
      <c r="B257" s="13" t="s">
        <v>726</v>
      </c>
      <c r="C257" s="15" t="s">
        <v>252</v>
      </c>
      <c r="D257" s="14" t="s">
        <v>958</v>
      </c>
      <c r="E257" s="13" t="s">
        <v>955</v>
      </c>
    </row>
    <row r="258" spans="1:8" ht="51.9" customHeight="1" x14ac:dyDescent="0.3">
      <c r="A258" s="13" t="s">
        <v>727</v>
      </c>
      <c r="B258" s="13" t="s">
        <v>729</v>
      </c>
      <c r="C258" s="15" t="s">
        <v>256</v>
      </c>
      <c r="D258" s="14" t="s">
        <v>959</v>
      </c>
      <c r="E258" s="13" t="s">
        <v>955</v>
      </c>
    </row>
    <row r="259" spans="1:8" ht="39" customHeight="1" x14ac:dyDescent="0.3">
      <c r="A259" s="13" t="s">
        <v>730</v>
      </c>
      <c r="B259" s="13" t="s">
        <v>732</v>
      </c>
      <c r="C259" s="15" t="s">
        <v>256</v>
      </c>
      <c r="D259" s="14" t="s">
        <v>912</v>
      </c>
      <c r="E259" s="13" t="s">
        <v>955</v>
      </c>
    </row>
    <row r="260" spans="1:8" ht="26.1" customHeight="1" x14ac:dyDescent="0.3">
      <c r="A260" s="17" t="s">
        <v>733</v>
      </c>
      <c r="B260" s="17" t="s">
        <v>735</v>
      </c>
      <c r="C260" s="19" t="s">
        <v>252</v>
      </c>
      <c r="D260" s="18" t="s">
        <v>912</v>
      </c>
      <c r="E260" s="17" t="s">
        <v>955</v>
      </c>
    </row>
    <row r="261" spans="1:8" ht="24" customHeight="1" x14ac:dyDescent="0.3">
      <c r="A261" s="11" t="s">
        <v>43</v>
      </c>
      <c r="B261" s="11" t="s">
        <v>44</v>
      </c>
      <c r="C261" s="21"/>
      <c r="D261" s="12"/>
      <c r="E261" s="11"/>
    </row>
    <row r="262" spans="1:8" ht="24" customHeight="1" x14ac:dyDescent="0.3">
      <c r="A262" s="13" t="s">
        <v>736</v>
      </c>
      <c r="B262" s="13" t="s">
        <v>738</v>
      </c>
      <c r="C262" s="15" t="s">
        <v>252</v>
      </c>
      <c r="D262" s="14" t="s">
        <v>902</v>
      </c>
      <c r="E262" s="13" t="s">
        <v>960</v>
      </c>
    </row>
    <row r="263" spans="1:8" ht="39" customHeight="1" x14ac:dyDescent="0.3">
      <c r="A263" s="13" t="s">
        <v>739</v>
      </c>
      <c r="B263" s="13" t="s">
        <v>741</v>
      </c>
      <c r="C263" s="15" t="s">
        <v>252</v>
      </c>
      <c r="D263" s="14" t="s">
        <v>842</v>
      </c>
      <c r="E263" s="13" t="s">
        <v>961</v>
      </c>
    </row>
    <row r="264" spans="1:8" ht="24" customHeight="1" x14ac:dyDescent="0.3">
      <c r="A264" s="13" t="s">
        <v>742</v>
      </c>
      <c r="B264" s="13" t="s">
        <v>744</v>
      </c>
      <c r="C264" s="15" t="s">
        <v>62</v>
      </c>
      <c r="D264" s="14" t="s">
        <v>962</v>
      </c>
      <c r="E264" s="13" t="s">
        <v>963</v>
      </c>
    </row>
    <row r="265" spans="1:8" ht="24" customHeight="1" x14ac:dyDescent="0.3">
      <c r="A265" s="17" t="s">
        <v>745</v>
      </c>
      <c r="B265" s="17" t="s">
        <v>747</v>
      </c>
      <c r="C265" s="19" t="s">
        <v>73</v>
      </c>
      <c r="D265" s="18" t="s">
        <v>964</v>
      </c>
      <c r="E265" s="17" t="s">
        <v>965</v>
      </c>
    </row>
    <row r="266" spans="1:8" ht="24" customHeight="1" x14ac:dyDescent="0.3">
      <c r="A266" s="11" t="s">
        <v>45</v>
      </c>
      <c r="B266" s="11" t="s">
        <v>46</v>
      </c>
      <c r="C266" s="21"/>
      <c r="D266" s="12"/>
      <c r="E266" s="11"/>
    </row>
    <row r="267" spans="1:8" ht="24" customHeight="1" x14ac:dyDescent="0.3">
      <c r="A267" s="13" t="s">
        <v>748</v>
      </c>
      <c r="B267" s="13" t="s">
        <v>750</v>
      </c>
      <c r="C267" s="15" t="s">
        <v>256</v>
      </c>
      <c r="D267" s="14" t="s">
        <v>966</v>
      </c>
      <c r="E267" s="13" t="s">
        <v>967</v>
      </c>
    </row>
    <row r="268" spans="1:8" x14ac:dyDescent="0.3">
      <c r="A268" s="5"/>
      <c r="B268" s="5"/>
      <c r="C268" s="5"/>
      <c r="D268" s="5"/>
      <c r="E268" s="5"/>
      <c r="F268" s="5"/>
      <c r="G268" s="5"/>
      <c r="H268" s="5"/>
    </row>
    <row r="269" spans="1:8" x14ac:dyDescent="0.3">
      <c r="A269" s="71"/>
      <c r="B269" s="71"/>
      <c r="C269" s="71"/>
      <c r="D269" s="67" t="s">
        <v>47</v>
      </c>
      <c r="E269" s="71"/>
      <c r="F269" s="72">
        <v>1184941.8600000001</v>
      </c>
      <c r="G269" s="71"/>
      <c r="H269" s="71"/>
    </row>
    <row r="270" spans="1:8" x14ac:dyDescent="0.3">
      <c r="A270" s="71"/>
      <c r="B270" s="71"/>
      <c r="C270" s="71"/>
      <c r="D270" s="67" t="s">
        <v>48</v>
      </c>
      <c r="E270" s="71"/>
      <c r="F270" s="72">
        <v>240992.56</v>
      </c>
      <c r="G270" s="71"/>
      <c r="H270" s="71"/>
    </row>
    <row r="271" spans="1:8" x14ac:dyDescent="0.3">
      <c r="A271" s="71"/>
      <c r="B271" s="71"/>
      <c r="C271" s="71"/>
      <c r="D271" s="67" t="s">
        <v>49</v>
      </c>
      <c r="E271" s="71"/>
      <c r="F271" s="72">
        <v>1425934.42</v>
      </c>
      <c r="G271" s="71"/>
      <c r="H271" s="71"/>
    </row>
    <row r="272" spans="1:8" ht="60" customHeight="1" x14ac:dyDescent="0.3">
      <c r="A272" s="8"/>
      <c r="B272" s="8"/>
      <c r="C272" s="8"/>
      <c r="D272" s="8"/>
      <c r="E272" s="8"/>
      <c r="F272" s="8"/>
      <c r="G272" s="8"/>
      <c r="H272" s="8"/>
    </row>
    <row r="273" spans="1:8" ht="69.900000000000006" customHeight="1" x14ac:dyDescent="0.3">
      <c r="A273" s="73" t="s">
        <v>50</v>
      </c>
      <c r="B273" s="69"/>
      <c r="C273" s="69"/>
      <c r="D273" s="69"/>
      <c r="E273" s="69"/>
      <c r="F273" s="69"/>
      <c r="G273" s="69"/>
      <c r="H273" s="69"/>
    </row>
  </sheetData>
  <mergeCells count="15">
    <mergeCell ref="A273:H273"/>
    <mergeCell ref="A270:C270"/>
    <mergeCell ref="D270:E270"/>
    <mergeCell ref="F270:H270"/>
    <mergeCell ref="A271:C271"/>
    <mergeCell ref="D271:E271"/>
    <mergeCell ref="F271:H271"/>
    <mergeCell ref="A269:C269"/>
    <mergeCell ref="D269:E269"/>
    <mergeCell ref="F269:H269"/>
    <mergeCell ref="F1:H1"/>
    <mergeCell ref="I1:J1"/>
    <mergeCell ref="F2:H2"/>
    <mergeCell ref="I2:J2"/>
    <mergeCell ref="A3:E3"/>
  </mergeCells>
  <pageMargins left="0.51181102362204722" right="0.51181102362204722" top="0.78740157480314965" bottom="0.78740157480314965" header="0.31496062992125984" footer="0.31496062992125984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73"/>
  <sheetViews>
    <sheetView tabSelected="1" view="pageBreakPreview" zoomScale="60" zoomScaleNormal="100" workbookViewId="0">
      <selection activeCell="J35" sqref="J35"/>
    </sheetView>
  </sheetViews>
  <sheetFormatPr defaultRowHeight="14.4" x14ac:dyDescent="0.3"/>
  <cols>
    <col min="1" max="1" width="11.44140625" bestFit="1" customWidth="1"/>
    <col min="2" max="2" width="11.21875" customWidth="1"/>
    <col min="3" max="3" width="11.88671875" customWidth="1"/>
    <col min="4" max="4" width="68.5546875" bestFit="1" customWidth="1"/>
    <col min="5" max="5" width="17.109375" bestFit="1" customWidth="1"/>
    <col min="6" max="6" width="15.6640625" customWidth="1"/>
    <col min="7" max="9" width="13.6640625" bestFit="1" customWidth="1"/>
    <col min="10" max="11" width="16" bestFit="1" customWidth="1"/>
  </cols>
  <sheetData>
    <row r="1" spans="1:10" x14ac:dyDescent="0.3">
      <c r="A1" s="1"/>
      <c r="B1" s="1"/>
      <c r="C1" s="66" t="s">
        <v>968</v>
      </c>
      <c r="D1" s="66"/>
      <c r="E1" s="66" t="s">
        <v>1</v>
      </c>
      <c r="F1" s="66"/>
      <c r="G1" s="66" t="s">
        <v>2</v>
      </c>
      <c r="H1" s="66"/>
      <c r="I1" s="66" t="s">
        <v>3</v>
      </c>
      <c r="J1" s="66"/>
    </row>
    <row r="2" spans="1:10" ht="80.099999999999994" customHeight="1" x14ac:dyDescent="0.3">
      <c r="A2" s="2"/>
      <c r="B2" s="2"/>
      <c r="C2" s="67" t="s">
        <v>1224</v>
      </c>
      <c r="D2" s="67"/>
      <c r="E2" s="67" t="s">
        <v>4</v>
      </c>
      <c r="F2" s="67"/>
      <c r="G2" s="67" t="s">
        <v>5</v>
      </c>
      <c r="H2" s="67"/>
      <c r="I2" s="67" t="s">
        <v>6</v>
      </c>
      <c r="J2" s="67"/>
    </row>
    <row r="3" spans="1:10" x14ac:dyDescent="0.3">
      <c r="A3" s="68" t="s">
        <v>968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30" customHeight="1" x14ac:dyDescent="0.3">
      <c r="A4" s="68" t="s">
        <v>969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8" customHeight="1" x14ac:dyDescent="0.3">
      <c r="A5" s="9" t="s">
        <v>58</v>
      </c>
      <c r="B5" s="3" t="s">
        <v>52</v>
      </c>
      <c r="C5" s="9" t="s">
        <v>53</v>
      </c>
      <c r="D5" s="9" t="s">
        <v>9</v>
      </c>
      <c r="E5" s="65" t="s">
        <v>970</v>
      </c>
      <c r="F5" s="65"/>
      <c r="G5" s="10" t="s">
        <v>54</v>
      </c>
      <c r="H5" s="3" t="s">
        <v>55</v>
      </c>
      <c r="I5" s="3" t="s">
        <v>56</v>
      </c>
      <c r="J5" s="3" t="s">
        <v>10</v>
      </c>
    </row>
    <row r="6" spans="1:10" ht="24" customHeight="1" x14ac:dyDescent="0.3">
      <c r="A6" s="13" t="s">
        <v>971</v>
      </c>
      <c r="B6" s="14" t="s">
        <v>59</v>
      </c>
      <c r="C6" s="13" t="s">
        <v>60</v>
      </c>
      <c r="D6" s="13" t="s">
        <v>61</v>
      </c>
      <c r="E6" s="74" t="s">
        <v>972</v>
      </c>
      <c r="F6" s="74"/>
      <c r="G6" s="15" t="s">
        <v>62</v>
      </c>
      <c r="H6" s="22">
        <v>1</v>
      </c>
      <c r="I6" s="16">
        <v>264.14999999999998</v>
      </c>
      <c r="J6" s="16">
        <v>264.14999999999998</v>
      </c>
    </row>
    <row r="7" spans="1:10" ht="24" customHeight="1" x14ac:dyDescent="0.3">
      <c r="A7" s="23" t="s">
        <v>973</v>
      </c>
      <c r="B7" s="24" t="s">
        <v>974</v>
      </c>
      <c r="C7" s="23" t="s">
        <v>60</v>
      </c>
      <c r="D7" s="23" t="s">
        <v>61</v>
      </c>
      <c r="E7" s="75" t="s">
        <v>975</v>
      </c>
      <c r="F7" s="75"/>
      <c r="G7" s="25" t="s">
        <v>62</v>
      </c>
      <c r="H7" s="26">
        <v>1</v>
      </c>
      <c r="I7" s="27">
        <v>264.14999999999998</v>
      </c>
      <c r="J7" s="27">
        <v>264.14999999999998</v>
      </c>
    </row>
    <row r="8" spans="1:10" x14ac:dyDescent="0.3">
      <c r="A8" s="28"/>
      <c r="B8" s="28"/>
      <c r="C8" s="28"/>
      <c r="D8" s="28"/>
      <c r="E8" s="28" t="s">
        <v>976</v>
      </c>
      <c r="F8" s="29">
        <v>0</v>
      </c>
      <c r="G8" s="28" t="s">
        <v>977</v>
      </c>
      <c r="H8" s="29">
        <v>0</v>
      </c>
      <c r="I8" s="28" t="s">
        <v>978</v>
      </c>
      <c r="J8" s="29">
        <v>0</v>
      </c>
    </row>
    <row r="9" spans="1:10" ht="15" thickBot="1" x14ac:dyDescent="0.35">
      <c r="A9" s="28"/>
      <c r="B9" s="28"/>
      <c r="C9" s="28"/>
      <c r="D9" s="28"/>
      <c r="E9" s="28" t="s">
        <v>979</v>
      </c>
      <c r="F9" s="29">
        <v>53.728110000000001</v>
      </c>
      <c r="G9" s="28"/>
      <c r="H9" s="76" t="s">
        <v>980</v>
      </c>
      <c r="I9" s="76"/>
      <c r="J9" s="29">
        <v>317.88</v>
      </c>
    </row>
    <row r="10" spans="1:10" ht="0.9" customHeight="1" thickTop="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8" customHeight="1" x14ac:dyDescent="0.3">
      <c r="A11" s="9" t="s">
        <v>239</v>
      </c>
      <c r="B11" s="3" t="s">
        <v>52</v>
      </c>
      <c r="C11" s="9" t="s">
        <v>53</v>
      </c>
      <c r="D11" s="9" t="s">
        <v>9</v>
      </c>
      <c r="E11" s="65" t="s">
        <v>970</v>
      </c>
      <c r="F11" s="65"/>
      <c r="G11" s="10" t="s">
        <v>54</v>
      </c>
      <c r="H11" s="3" t="s">
        <v>55</v>
      </c>
      <c r="I11" s="3" t="s">
        <v>56</v>
      </c>
      <c r="J11" s="3" t="s">
        <v>10</v>
      </c>
    </row>
    <row r="12" spans="1:10" ht="39" customHeight="1" x14ac:dyDescent="0.3">
      <c r="A12" s="13" t="s">
        <v>971</v>
      </c>
      <c r="B12" s="14" t="s">
        <v>240</v>
      </c>
      <c r="C12" s="13" t="s">
        <v>60</v>
      </c>
      <c r="D12" s="13" t="s">
        <v>241</v>
      </c>
      <c r="E12" s="74" t="s">
        <v>981</v>
      </c>
      <c r="F12" s="74"/>
      <c r="G12" s="15" t="s">
        <v>62</v>
      </c>
      <c r="H12" s="22">
        <v>1</v>
      </c>
      <c r="I12" s="16">
        <v>1045.07</v>
      </c>
      <c r="J12" s="16">
        <v>1045.07</v>
      </c>
    </row>
    <row r="13" spans="1:10" ht="24" customHeight="1" x14ac:dyDescent="0.3">
      <c r="A13" s="31" t="s">
        <v>982</v>
      </c>
      <c r="B13" s="32" t="s">
        <v>983</v>
      </c>
      <c r="C13" s="31" t="s">
        <v>65</v>
      </c>
      <c r="D13" s="31" t="s">
        <v>984</v>
      </c>
      <c r="E13" s="77" t="s">
        <v>985</v>
      </c>
      <c r="F13" s="77"/>
      <c r="G13" s="33" t="s">
        <v>986</v>
      </c>
      <c r="H13" s="34">
        <v>0.28199999999999997</v>
      </c>
      <c r="I13" s="35">
        <v>22.96</v>
      </c>
      <c r="J13" s="35">
        <v>6.47</v>
      </c>
    </row>
    <row r="14" spans="1:10" ht="24" customHeight="1" x14ac:dyDescent="0.3">
      <c r="A14" s="31" t="s">
        <v>982</v>
      </c>
      <c r="B14" s="32" t="s">
        <v>987</v>
      </c>
      <c r="C14" s="31" t="s">
        <v>65</v>
      </c>
      <c r="D14" s="31" t="s">
        <v>988</v>
      </c>
      <c r="E14" s="77" t="s">
        <v>985</v>
      </c>
      <c r="F14" s="77"/>
      <c r="G14" s="33" t="s">
        <v>986</v>
      </c>
      <c r="H14" s="34">
        <v>0.14099999999999999</v>
      </c>
      <c r="I14" s="35">
        <v>18.25</v>
      </c>
      <c r="J14" s="35">
        <v>2.57</v>
      </c>
    </row>
    <row r="15" spans="1:10" ht="51.9" customHeight="1" x14ac:dyDescent="0.3">
      <c r="A15" s="31" t="s">
        <v>982</v>
      </c>
      <c r="B15" s="32" t="s">
        <v>989</v>
      </c>
      <c r="C15" s="31" t="s">
        <v>65</v>
      </c>
      <c r="D15" s="31" t="s">
        <v>990</v>
      </c>
      <c r="E15" s="77" t="s">
        <v>981</v>
      </c>
      <c r="F15" s="77"/>
      <c r="G15" s="33" t="s">
        <v>252</v>
      </c>
      <c r="H15" s="34">
        <v>2</v>
      </c>
      <c r="I15" s="35">
        <v>214.61</v>
      </c>
      <c r="J15" s="35">
        <v>429.22</v>
      </c>
    </row>
    <row r="16" spans="1:10" ht="26.1" customHeight="1" x14ac:dyDescent="0.3">
      <c r="A16" s="23" t="s">
        <v>973</v>
      </c>
      <c r="B16" s="24" t="s">
        <v>991</v>
      </c>
      <c r="C16" s="23" t="s">
        <v>65</v>
      </c>
      <c r="D16" s="23" t="s">
        <v>992</v>
      </c>
      <c r="E16" s="75" t="s">
        <v>975</v>
      </c>
      <c r="F16" s="75"/>
      <c r="G16" s="25" t="s">
        <v>993</v>
      </c>
      <c r="H16" s="26">
        <v>6.3700000000000007E-2</v>
      </c>
      <c r="I16" s="27">
        <v>47.81</v>
      </c>
      <c r="J16" s="27">
        <v>3.04</v>
      </c>
    </row>
    <row r="17" spans="1:10" ht="39" customHeight="1" x14ac:dyDescent="0.3">
      <c r="A17" s="23" t="s">
        <v>973</v>
      </c>
      <c r="B17" s="24" t="s">
        <v>994</v>
      </c>
      <c r="C17" s="23" t="s">
        <v>65</v>
      </c>
      <c r="D17" s="23" t="s">
        <v>995</v>
      </c>
      <c r="E17" s="75" t="s">
        <v>975</v>
      </c>
      <c r="F17" s="75"/>
      <c r="G17" s="25" t="s">
        <v>252</v>
      </c>
      <c r="H17" s="26">
        <v>4.72</v>
      </c>
      <c r="I17" s="27">
        <v>0.73</v>
      </c>
      <c r="J17" s="27">
        <v>3.44</v>
      </c>
    </row>
    <row r="18" spans="1:10" ht="26.1" customHeight="1" x14ac:dyDescent="0.3">
      <c r="A18" s="23" t="s">
        <v>973</v>
      </c>
      <c r="B18" s="24" t="s">
        <v>996</v>
      </c>
      <c r="C18" s="23" t="s">
        <v>65</v>
      </c>
      <c r="D18" s="23" t="s">
        <v>997</v>
      </c>
      <c r="E18" s="75" t="s">
        <v>975</v>
      </c>
      <c r="F18" s="75"/>
      <c r="G18" s="25" t="s">
        <v>67</v>
      </c>
      <c r="H18" s="26">
        <v>2.202</v>
      </c>
      <c r="I18" s="27">
        <v>65.989999999999995</v>
      </c>
      <c r="J18" s="27">
        <v>145.30000000000001</v>
      </c>
    </row>
    <row r="19" spans="1:10" ht="26.1" customHeight="1" x14ac:dyDescent="0.3">
      <c r="A19" s="23" t="s">
        <v>973</v>
      </c>
      <c r="B19" s="24" t="s">
        <v>998</v>
      </c>
      <c r="C19" s="23" t="s">
        <v>65</v>
      </c>
      <c r="D19" s="23" t="s">
        <v>999</v>
      </c>
      <c r="E19" s="75" t="s">
        <v>975</v>
      </c>
      <c r="F19" s="75"/>
      <c r="G19" s="25" t="s">
        <v>62</v>
      </c>
      <c r="H19" s="26">
        <v>1</v>
      </c>
      <c r="I19" s="27">
        <v>455.03</v>
      </c>
      <c r="J19" s="27">
        <v>455.03</v>
      </c>
    </row>
    <row r="20" spans="1:10" x14ac:dyDescent="0.3">
      <c r="A20" s="28"/>
      <c r="B20" s="28"/>
      <c r="C20" s="28"/>
      <c r="D20" s="28"/>
      <c r="E20" s="28" t="s">
        <v>976</v>
      </c>
      <c r="F20" s="29">
        <v>121.36</v>
      </c>
      <c r="G20" s="28" t="s">
        <v>977</v>
      </c>
      <c r="H20" s="29">
        <v>0</v>
      </c>
      <c r="I20" s="28" t="s">
        <v>978</v>
      </c>
      <c r="J20" s="29">
        <v>121.36</v>
      </c>
    </row>
    <row r="21" spans="1:10" ht="15" thickBot="1" x14ac:dyDescent="0.35">
      <c r="A21" s="28"/>
      <c r="B21" s="28"/>
      <c r="C21" s="28"/>
      <c r="D21" s="28"/>
      <c r="E21" s="28" t="s">
        <v>979</v>
      </c>
      <c r="F21" s="29">
        <v>212.567238</v>
      </c>
      <c r="G21" s="28"/>
      <c r="H21" s="76" t="s">
        <v>980</v>
      </c>
      <c r="I21" s="76"/>
      <c r="J21" s="29">
        <v>1257.6400000000001</v>
      </c>
    </row>
    <row r="22" spans="1:10" ht="0.9" customHeight="1" thickTop="1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0" ht="18" customHeight="1" x14ac:dyDescent="0.3">
      <c r="A23" s="9" t="s">
        <v>249</v>
      </c>
      <c r="B23" s="3" t="s">
        <v>52</v>
      </c>
      <c r="C23" s="9" t="s">
        <v>53</v>
      </c>
      <c r="D23" s="9" t="s">
        <v>9</v>
      </c>
      <c r="E23" s="65" t="s">
        <v>970</v>
      </c>
      <c r="F23" s="65"/>
      <c r="G23" s="10" t="s">
        <v>54</v>
      </c>
      <c r="H23" s="3" t="s">
        <v>55</v>
      </c>
      <c r="I23" s="3" t="s">
        <v>56</v>
      </c>
      <c r="J23" s="3" t="s">
        <v>10</v>
      </c>
    </row>
    <row r="24" spans="1:10" ht="65.099999999999994" customHeight="1" x14ac:dyDescent="0.3">
      <c r="A24" s="13" t="s">
        <v>971</v>
      </c>
      <c r="B24" s="14" t="s">
        <v>250</v>
      </c>
      <c r="C24" s="13" t="s">
        <v>60</v>
      </c>
      <c r="D24" s="13" t="s">
        <v>251</v>
      </c>
      <c r="E24" s="74" t="s">
        <v>981</v>
      </c>
      <c r="F24" s="74"/>
      <c r="G24" s="15" t="s">
        <v>252</v>
      </c>
      <c r="H24" s="22">
        <v>1</v>
      </c>
      <c r="I24" s="16">
        <v>3066.86</v>
      </c>
      <c r="J24" s="16">
        <v>3066.86</v>
      </c>
    </row>
    <row r="25" spans="1:10" ht="39" customHeight="1" x14ac:dyDescent="0.3">
      <c r="A25" s="31" t="s">
        <v>982</v>
      </c>
      <c r="B25" s="32" t="s">
        <v>1000</v>
      </c>
      <c r="C25" s="31" t="s">
        <v>65</v>
      </c>
      <c r="D25" s="31" t="s">
        <v>1001</v>
      </c>
      <c r="E25" s="77" t="s">
        <v>981</v>
      </c>
      <c r="F25" s="77"/>
      <c r="G25" s="33" t="s">
        <v>252</v>
      </c>
      <c r="H25" s="34">
        <v>1</v>
      </c>
      <c r="I25" s="35">
        <v>371.62</v>
      </c>
      <c r="J25" s="35">
        <v>371.62</v>
      </c>
    </row>
    <row r="26" spans="1:10" ht="39" customHeight="1" x14ac:dyDescent="0.3">
      <c r="A26" s="31" t="s">
        <v>982</v>
      </c>
      <c r="B26" s="32" t="s">
        <v>1002</v>
      </c>
      <c r="C26" s="31" t="s">
        <v>65</v>
      </c>
      <c r="D26" s="31" t="s">
        <v>1003</v>
      </c>
      <c r="E26" s="77" t="s">
        <v>981</v>
      </c>
      <c r="F26" s="77"/>
      <c r="G26" s="33" t="s">
        <v>252</v>
      </c>
      <c r="H26" s="34">
        <v>1</v>
      </c>
      <c r="I26" s="35">
        <v>151.56</v>
      </c>
      <c r="J26" s="35">
        <v>151.56</v>
      </c>
    </row>
    <row r="27" spans="1:10" ht="39" customHeight="1" x14ac:dyDescent="0.3">
      <c r="A27" s="31" t="s">
        <v>982</v>
      </c>
      <c r="B27" s="32" t="s">
        <v>1004</v>
      </c>
      <c r="C27" s="31" t="s">
        <v>65</v>
      </c>
      <c r="D27" s="31" t="s">
        <v>1005</v>
      </c>
      <c r="E27" s="77" t="s">
        <v>981</v>
      </c>
      <c r="F27" s="77"/>
      <c r="G27" s="33" t="s">
        <v>67</v>
      </c>
      <c r="H27" s="34">
        <v>10.199999999999999</v>
      </c>
      <c r="I27" s="35">
        <v>10.9</v>
      </c>
      <c r="J27" s="35">
        <v>111.18</v>
      </c>
    </row>
    <row r="28" spans="1:10" ht="26.1" customHeight="1" x14ac:dyDescent="0.3">
      <c r="A28" s="23" t="s">
        <v>973</v>
      </c>
      <c r="B28" s="24" t="s">
        <v>1006</v>
      </c>
      <c r="C28" s="23" t="s">
        <v>60</v>
      </c>
      <c r="D28" s="23" t="s">
        <v>1007</v>
      </c>
      <c r="E28" s="75" t="s">
        <v>975</v>
      </c>
      <c r="F28" s="75"/>
      <c r="G28" s="25" t="s">
        <v>252</v>
      </c>
      <c r="H28" s="26">
        <v>1</v>
      </c>
      <c r="I28" s="27">
        <v>2432.5</v>
      </c>
      <c r="J28" s="27">
        <v>2432.5</v>
      </c>
    </row>
    <row r="29" spans="1:10" x14ac:dyDescent="0.3">
      <c r="A29" s="28"/>
      <c r="B29" s="28"/>
      <c r="C29" s="28"/>
      <c r="D29" s="28"/>
      <c r="E29" s="28" t="s">
        <v>976</v>
      </c>
      <c r="F29" s="29">
        <v>160.12</v>
      </c>
      <c r="G29" s="28" t="s">
        <v>977</v>
      </c>
      <c r="H29" s="29">
        <v>0</v>
      </c>
      <c r="I29" s="28" t="s">
        <v>978</v>
      </c>
      <c r="J29" s="29">
        <v>160.12</v>
      </c>
    </row>
    <row r="30" spans="1:10" ht="15" thickBot="1" x14ac:dyDescent="0.35">
      <c r="A30" s="28"/>
      <c r="B30" s="28"/>
      <c r="C30" s="28"/>
      <c r="D30" s="28"/>
      <c r="E30" s="28" t="s">
        <v>979</v>
      </c>
      <c r="F30" s="29">
        <v>623.79932399999996</v>
      </c>
      <c r="G30" s="28"/>
      <c r="H30" s="76" t="s">
        <v>980</v>
      </c>
      <c r="I30" s="76"/>
      <c r="J30" s="29">
        <v>3690.66</v>
      </c>
    </row>
    <row r="31" spans="1:10" ht="0.9" customHeight="1" thickTop="1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18" customHeight="1" x14ac:dyDescent="0.3">
      <c r="A32" s="9" t="s">
        <v>253</v>
      </c>
      <c r="B32" s="3" t="s">
        <v>52</v>
      </c>
      <c r="C32" s="9" t="s">
        <v>53</v>
      </c>
      <c r="D32" s="9" t="s">
        <v>9</v>
      </c>
      <c r="E32" s="65" t="s">
        <v>970</v>
      </c>
      <c r="F32" s="65"/>
      <c r="G32" s="10" t="s">
        <v>54</v>
      </c>
      <c r="H32" s="3" t="s">
        <v>55</v>
      </c>
      <c r="I32" s="3" t="s">
        <v>56</v>
      </c>
      <c r="J32" s="3" t="s">
        <v>10</v>
      </c>
    </row>
    <row r="33" spans="1:10" ht="39" customHeight="1" x14ac:dyDescent="0.3">
      <c r="A33" s="13" t="s">
        <v>971</v>
      </c>
      <c r="B33" s="14" t="s">
        <v>254</v>
      </c>
      <c r="C33" s="13" t="s">
        <v>60</v>
      </c>
      <c r="D33" s="13" t="s">
        <v>255</v>
      </c>
      <c r="E33" s="74">
        <v>113</v>
      </c>
      <c r="F33" s="74"/>
      <c r="G33" s="15" t="s">
        <v>256</v>
      </c>
      <c r="H33" s="22">
        <v>1</v>
      </c>
      <c r="I33" s="16">
        <v>3499.19</v>
      </c>
      <c r="J33" s="16">
        <v>3499.19</v>
      </c>
    </row>
    <row r="34" spans="1:10" ht="26.1" customHeight="1" x14ac:dyDescent="0.3">
      <c r="A34" s="31" t="s">
        <v>982</v>
      </c>
      <c r="B34" s="32" t="s">
        <v>1008</v>
      </c>
      <c r="C34" s="31" t="s">
        <v>247</v>
      </c>
      <c r="D34" s="31" t="s">
        <v>1009</v>
      </c>
      <c r="E34" s="77" t="s">
        <v>1010</v>
      </c>
      <c r="F34" s="77"/>
      <c r="G34" s="33" t="s">
        <v>327</v>
      </c>
      <c r="H34" s="34">
        <v>5.0999999999999996</v>
      </c>
      <c r="I34" s="35">
        <v>68.33</v>
      </c>
      <c r="J34" s="35">
        <v>348.48</v>
      </c>
    </row>
    <row r="35" spans="1:10" ht="24" customHeight="1" x14ac:dyDescent="0.3">
      <c r="A35" s="31" t="s">
        <v>982</v>
      </c>
      <c r="B35" s="32" t="s">
        <v>987</v>
      </c>
      <c r="C35" s="31" t="s">
        <v>65</v>
      </c>
      <c r="D35" s="31" t="s">
        <v>988</v>
      </c>
      <c r="E35" s="77" t="s">
        <v>985</v>
      </c>
      <c r="F35" s="77"/>
      <c r="G35" s="33" t="s">
        <v>986</v>
      </c>
      <c r="H35" s="34">
        <v>7</v>
      </c>
      <c r="I35" s="35">
        <v>18.25</v>
      </c>
      <c r="J35" s="35">
        <v>127.75</v>
      </c>
    </row>
    <row r="36" spans="1:10" ht="24" customHeight="1" x14ac:dyDescent="0.3">
      <c r="A36" s="31" t="s">
        <v>982</v>
      </c>
      <c r="B36" s="32" t="s">
        <v>983</v>
      </c>
      <c r="C36" s="31" t="s">
        <v>65</v>
      </c>
      <c r="D36" s="31" t="s">
        <v>984</v>
      </c>
      <c r="E36" s="77" t="s">
        <v>985</v>
      </c>
      <c r="F36" s="77"/>
      <c r="G36" s="33" t="s">
        <v>986</v>
      </c>
      <c r="H36" s="34">
        <v>2</v>
      </c>
      <c r="I36" s="35">
        <v>22.96</v>
      </c>
      <c r="J36" s="35">
        <v>45.92</v>
      </c>
    </row>
    <row r="37" spans="1:10" ht="26.1" customHeight="1" x14ac:dyDescent="0.3">
      <c r="A37" s="31" t="s">
        <v>982</v>
      </c>
      <c r="B37" s="32" t="s">
        <v>1011</v>
      </c>
      <c r="C37" s="31" t="s">
        <v>65</v>
      </c>
      <c r="D37" s="31" t="s">
        <v>1012</v>
      </c>
      <c r="E37" s="77" t="s">
        <v>985</v>
      </c>
      <c r="F37" s="77"/>
      <c r="G37" s="33" t="s">
        <v>986</v>
      </c>
      <c r="H37" s="34">
        <v>5</v>
      </c>
      <c r="I37" s="35">
        <v>21.79</v>
      </c>
      <c r="J37" s="35">
        <v>108.95</v>
      </c>
    </row>
    <row r="38" spans="1:10" ht="24" customHeight="1" x14ac:dyDescent="0.3">
      <c r="A38" s="23" t="s">
        <v>973</v>
      </c>
      <c r="B38" s="24" t="s">
        <v>1013</v>
      </c>
      <c r="C38" s="23" t="s">
        <v>247</v>
      </c>
      <c r="D38" s="23" t="s">
        <v>1014</v>
      </c>
      <c r="E38" s="75" t="s">
        <v>975</v>
      </c>
      <c r="F38" s="75"/>
      <c r="G38" s="25" t="s">
        <v>256</v>
      </c>
      <c r="H38" s="26">
        <v>2</v>
      </c>
      <c r="I38" s="27">
        <v>39.630000000000003</v>
      </c>
      <c r="J38" s="27">
        <v>79.260000000000005</v>
      </c>
    </row>
    <row r="39" spans="1:10" ht="26.1" customHeight="1" x14ac:dyDescent="0.3">
      <c r="A39" s="23" t="s">
        <v>973</v>
      </c>
      <c r="B39" s="24" t="s">
        <v>1015</v>
      </c>
      <c r="C39" s="23" t="s">
        <v>247</v>
      </c>
      <c r="D39" s="23" t="s">
        <v>1016</v>
      </c>
      <c r="E39" s="75" t="s">
        <v>975</v>
      </c>
      <c r="F39" s="75"/>
      <c r="G39" s="25" t="s">
        <v>327</v>
      </c>
      <c r="H39" s="26">
        <v>1.8</v>
      </c>
      <c r="I39" s="27">
        <v>43.12</v>
      </c>
      <c r="J39" s="27">
        <v>77.61</v>
      </c>
    </row>
    <row r="40" spans="1:10" ht="39" customHeight="1" x14ac:dyDescent="0.3">
      <c r="A40" s="23" t="s">
        <v>973</v>
      </c>
      <c r="B40" s="24" t="s">
        <v>1017</v>
      </c>
      <c r="C40" s="23" t="s">
        <v>247</v>
      </c>
      <c r="D40" s="23" t="s">
        <v>1018</v>
      </c>
      <c r="E40" s="75" t="s">
        <v>975</v>
      </c>
      <c r="F40" s="75"/>
      <c r="G40" s="25" t="s">
        <v>1019</v>
      </c>
      <c r="H40" s="26">
        <v>0.05</v>
      </c>
      <c r="I40" s="27">
        <v>32.9</v>
      </c>
      <c r="J40" s="27">
        <v>1.64</v>
      </c>
    </row>
    <row r="41" spans="1:10" ht="39" customHeight="1" x14ac:dyDescent="0.3">
      <c r="A41" s="23" t="s">
        <v>973</v>
      </c>
      <c r="B41" s="24" t="s">
        <v>1020</v>
      </c>
      <c r="C41" s="23" t="s">
        <v>247</v>
      </c>
      <c r="D41" s="23" t="s">
        <v>1021</v>
      </c>
      <c r="E41" s="75" t="s">
        <v>975</v>
      </c>
      <c r="F41" s="75"/>
      <c r="G41" s="25" t="s">
        <v>256</v>
      </c>
      <c r="H41" s="26">
        <v>1</v>
      </c>
      <c r="I41" s="27">
        <v>236.96</v>
      </c>
      <c r="J41" s="27">
        <v>236.96</v>
      </c>
    </row>
    <row r="42" spans="1:10" ht="26.1" customHeight="1" x14ac:dyDescent="0.3">
      <c r="A42" s="23" t="s">
        <v>973</v>
      </c>
      <c r="B42" s="24" t="s">
        <v>1022</v>
      </c>
      <c r="C42" s="23" t="s">
        <v>65</v>
      </c>
      <c r="D42" s="23" t="s">
        <v>1023</v>
      </c>
      <c r="E42" s="75" t="s">
        <v>975</v>
      </c>
      <c r="F42" s="75"/>
      <c r="G42" s="25" t="s">
        <v>73</v>
      </c>
      <c r="H42" s="26">
        <v>2.1000000000000001E-2</v>
      </c>
      <c r="I42" s="27">
        <v>115</v>
      </c>
      <c r="J42" s="27">
        <v>2.41</v>
      </c>
    </row>
    <row r="43" spans="1:10" ht="24" customHeight="1" x14ac:dyDescent="0.3">
      <c r="A43" s="23" t="s">
        <v>973</v>
      </c>
      <c r="B43" s="24" t="s">
        <v>1024</v>
      </c>
      <c r="C43" s="23" t="s">
        <v>65</v>
      </c>
      <c r="D43" s="23" t="s">
        <v>1025</v>
      </c>
      <c r="E43" s="75" t="s">
        <v>975</v>
      </c>
      <c r="F43" s="75"/>
      <c r="G43" s="25" t="s">
        <v>80</v>
      </c>
      <c r="H43" s="26">
        <v>3.3</v>
      </c>
      <c r="I43" s="27">
        <v>0.7</v>
      </c>
      <c r="J43" s="27">
        <v>2.31</v>
      </c>
    </row>
    <row r="44" spans="1:10" ht="26.1" customHeight="1" x14ac:dyDescent="0.3">
      <c r="A44" s="23" t="s">
        <v>973</v>
      </c>
      <c r="B44" s="24" t="s">
        <v>1026</v>
      </c>
      <c r="C44" s="23" t="s">
        <v>65</v>
      </c>
      <c r="D44" s="23" t="s">
        <v>1027</v>
      </c>
      <c r="E44" s="75" t="s">
        <v>975</v>
      </c>
      <c r="F44" s="75"/>
      <c r="G44" s="25" t="s">
        <v>80</v>
      </c>
      <c r="H44" s="26">
        <v>0.05</v>
      </c>
      <c r="I44" s="27">
        <v>21.36</v>
      </c>
      <c r="J44" s="27">
        <v>1.06</v>
      </c>
    </row>
    <row r="45" spans="1:10" ht="39" customHeight="1" x14ac:dyDescent="0.3">
      <c r="A45" s="23" t="s">
        <v>973</v>
      </c>
      <c r="B45" s="24" t="s">
        <v>1028</v>
      </c>
      <c r="C45" s="23" t="s">
        <v>65</v>
      </c>
      <c r="D45" s="23" t="s">
        <v>1029</v>
      </c>
      <c r="E45" s="75" t="s">
        <v>975</v>
      </c>
      <c r="F45" s="75"/>
      <c r="G45" s="25" t="s">
        <v>67</v>
      </c>
      <c r="H45" s="26">
        <v>1.8</v>
      </c>
      <c r="I45" s="27">
        <v>19.079999999999998</v>
      </c>
      <c r="J45" s="27">
        <v>34.340000000000003</v>
      </c>
    </row>
    <row r="46" spans="1:10" ht="26.1" customHeight="1" x14ac:dyDescent="0.3">
      <c r="A46" s="23" t="s">
        <v>973</v>
      </c>
      <c r="B46" s="24" t="s">
        <v>1030</v>
      </c>
      <c r="C46" s="23" t="s">
        <v>60</v>
      </c>
      <c r="D46" s="23" t="s">
        <v>1007</v>
      </c>
      <c r="E46" s="75" t="s">
        <v>975</v>
      </c>
      <c r="F46" s="75"/>
      <c r="G46" s="25" t="s">
        <v>252</v>
      </c>
      <c r="H46" s="26">
        <v>1</v>
      </c>
      <c r="I46" s="27">
        <v>2432.5</v>
      </c>
      <c r="J46" s="27">
        <v>2432.5</v>
      </c>
    </row>
    <row r="47" spans="1:10" x14ac:dyDescent="0.3">
      <c r="A47" s="28"/>
      <c r="B47" s="28"/>
      <c r="C47" s="28"/>
      <c r="D47" s="28"/>
      <c r="E47" s="28" t="s">
        <v>976</v>
      </c>
      <c r="F47" s="29">
        <v>297.56</v>
      </c>
      <c r="G47" s="28" t="s">
        <v>977</v>
      </c>
      <c r="H47" s="29">
        <v>0</v>
      </c>
      <c r="I47" s="28" t="s">
        <v>978</v>
      </c>
      <c r="J47" s="29">
        <v>297.56</v>
      </c>
    </row>
    <row r="48" spans="1:10" ht="15" thickBot="1" x14ac:dyDescent="0.35">
      <c r="A48" s="28"/>
      <c r="B48" s="28"/>
      <c r="C48" s="28"/>
      <c r="D48" s="28"/>
      <c r="E48" s="28" t="s">
        <v>979</v>
      </c>
      <c r="F48" s="29">
        <v>711.73524599999996</v>
      </c>
      <c r="G48" s="28"/>
      <c r="H48" s="76" t="s">
        <v>980</v>
      </c>
      <c r="I48" s="76"/>
      <c r="J48" s="29">
        <v>4210.93</v>
      </c>
    </row>
    <row r="49" spans="1:10" ht="0.9" customHeight="1" thickTop="1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8" customHeight="1" x14ac:dyDescent="0.3">
      <c r="A50" s="9" t="s">
        <v>257</v>
      </c>
      <c r="B50" s="3" t="s">
        <v>52</v>
      </c>
      <c r="C50" s="9" t="s">
        <v>53</v>
      </c>
      <c r="D50" s="9" t="s">
        <v>9</v>
      </c>
      <c r="E50" s="65" t="s">
        <v>970</v>
      </c>
      <c r="F50" s="65"/>
      <c r="G50" s="10" t="s">
        <v>54</v>
      </c>
      <c r="H50" s="3" t="s">
        <v>55</v>
      </c>
      <c r="I50" s="3" t="s">
        <v>56</v>
      </c>
      <c r="J50" s="3" t="s">
        <v>10</v>
      </c>
    </row>
    <row r="51" spans="1:10" ht="39" customHeight="1" x14ac:dyDescent="0.3">
      <c r="A51" s="13" t="s">
        <v>971</v>
      </c>
      <c r="B51" s="14" t="s">
        <v>258</v>
      </c>
      <c r="C51" s="13" t="s">
        <v>60</v>
      </c>
      <c r="D51" s="13" t="s">
        <v>259</v>
      </c>
      <c r="E51" s="74">
        <v>331</v>
      </c>
      <c r="F51" s="74"/>
      <c r="G51" s="15" t="s">
        <v>256</v>
      </c>
      <c r="H51" s="22">
        <v>1</v>
      </c>
      <c r="I51" s="16">
        <v>5541.14</v>
      </c>
      <c r="J51" s="16">
        <v>5541.14</v>
      </c>
    </row>
    <row r="52" spans="1:10" ht="39" customHeight="1" x14ac:dyDescent="0.3">
      <c r="A52" s="31" t="s">
        <v>982</v>
      </c>
      <c r="B52" s="32" t="s">
        <v>1031</v>
      </c>
      <c r="C52" s="31" t="s">
        <v>247</v>
      </c>
      <c r="D52" s="31" t="s">
        <v>1032</v>
      </c>
      <c r="E52" s="77" t="s">
        <v>1033</v>
      </c>
      <c r="F52" s="77"/>
      <c r="G52" s="33" t="s">
        <v>73</v>
      </c>
      <c r="H52" s="34">
        <v>0.01</v>
      </c>
      <c r="I52" s="35">
        <v>510.86</v>
      </c>
      <c r="J52" s="35">
        <v>5.0999999999999996</v>
      </c>
    </row>
    <row r="53" spans="1:10" ht="24" customHeight="1" x14ac:dyDescent="0.3">
      <c r="A53" s="31" t="s">
        <v>982</v>
      </c>
      <c r="B53" s="32" t="s">
        <v>987</v>
      </c>
      <c r="C53" s="31" t="s">
        <v>65</v>
      </c>
      <c r="D53" s="31" t="s">
        <v>988</v>
      </c>
      <c r="E53" s="77" t="s">
        <v>985</v>
      </c>
      <c r="F53" s="77"/>
      <c r="G53" s="33" t="s">
        <v>986</v>
      </c>
      <c r="H53" s="34">
        <v>3.75</v>
      </c>
      <c r="I53" s="35">
        <v>18.25</v>
      </c>
      <c r="J53" s="35">
        <v>68.430000000000007</v>
      </c>
    </row>
    <row r="54" spans="1:10" ht="26.1" customHeight="1" x14ac:dyDescent="0.3">
      <c r="A54" s="31" t="s">
        <v>982</v>
      </c>
      <c r="B54" s="32" t="s">
        <v>1011</v>
      </c>
      <c r="C54" s="31" t="s">
        <v>65</v>
      </c>
      <c r="D54" s="31" t="s">
        <v>1012</v>
      </c>
      <c r="E54" s="77" t="s">
        <v>985</v>
      </c>
      <c r="F54" s="77"/>
      <c r="G54" s="33" t="s">
        <v>986</v>
      </c>
      <c r="H54" s="34">
        <v>3.75</v>
      </c>
      <c r="I54" s="35">
        <v>21.79</v>
      </c>
      <c r="J54" s="35">
        <v>81.709999999999994</v>
      </c>
    </row>
    <row r="55" spans="1:10" ht="26.1" customHeight="1" x14ac:dyDescent="0.3">
      <c r="A55" s="31" t="s">
        <v>982</v>
      </c>
      <c r="B55" s="32" t="s">
        <v>1034</v>
      </c>
      <c r="C55" s="31" t="s">
        <v>65</v>
      </c>
      <c r="D55" s="31" t="s">
        <v>1035</v>
      </c>
      <c r="E55" s="77" t="s">
        <v>981</v>
      </c>
      <c r="F55" s="77"/>
      <c r="G55" s="33" t="s">
        <v>252</v>
      </c>
      <c r="H55" s="34">
        <v>6</v>
      </c>
      <c r="I55" s="35">
        <v>113.72</v>
      </c>
      <c r="J55" s="35">
        <v>682.32</v>
      </c>
    </row>
    <row r="56" spans="1:10" ht="24" customHeight="1" x14ac:dyDescent="0.3">
      <c r="A56" s="23" t="s">
        <v>973</v>
      </c>
      <c r="B56" s="24" t="s">
        <v>1036</v>
      </c>
      <c r="C56" s="23" t="s">
        <v>247</v>
      </c>
      <c r="D56" s="23" t="s">
        <v>1037</v>
      </c>
      <c r="E56" s="75" t="s">
        <v>975</v>
      </c>
      <c r="F56" s="75"/>
      <c r="G56" s="25" t="s">
        <v>256</v>
      </c>
      <c r="H56" s="26">
        <v>6</v>
      </c>
      <c r="I56" s="27">
        <v>3.6</v>
      </c>
      <c r="J56" s="27">
        <v>21.6</v>
      </c>
    </row>
    <row r="57" spans="1:10" ht="26.1" customHeight="1" x14ac:dyDescent="0.3">
      <c r="A57" s="23" t="s">
        <v>973</v>
      </c>
      <c r="B57" s="24" t="s">
        <v>1038</v>
      </c>
      <c r="C57" s="23" t="s">
        <v>247</v>
      </c>
      <c r="D57" s="23" t="s">
        <v>1039</v>
      </c>
      <c r="E57" s="75" t="s">
        <v>975</v>
      </c>
      <c r="F57" s="75"/>
      <c r="G57" s="25" t="s">
        <v>1040</v>
      </c>
      <c r="H57" s="26">
        <v>1</v>
      </c>
      <c r="I57" s="27">
        <v>260</v>
      </c>
      <c r="J57" s="27">
        <v>260</v>
      </c>
    </row>
    <row r="58" spans="1:10" ht="51.9" customHeight="1" x14ac:dyDescent="0.3">
      <c r="A58" s="23" t="s">
        <v>973</v>
      </c>
      <c r="B58" s="24" t="s">
        <v>1041</v>
      </c>
      <c r="C58" s="23" t="s">
        <v>65</v>
      </c>
      <c r="D58" s="23" t="s">
        <v>1042</v>
      </c>
      <c r="E58" s="75" t="s">
        <v>975</v>
      </c>
      <c r="F58" s="75"/>
      <c r="G58" s="25" t="s">
        <v>1043</v>
      </c>
      <c r="H58" s="26">
        <v>1</v>
      </c>
      <c r="I58" s="27">
        <v>60.95</v>
      </c>
      <c r="J58" s="27">
        <v>60.95</v>
      </c>
    </row>
    <row r="59" spans="1:10" ht="26.1" customHeight="1" x14ac:dyDescent="0.3">
      <c r="A59" s="23" t="s">
        <v>973</v>
      </c>
      <c r="B59" s="24" t="s">
        <v>1026</v>
      </c>
      <c r="C59" s="23" t="s">
        <v>65</v>
      </c>
      <c r="D59" s="23" t="s">
        <v>1027</v>
      </c>
      <c r="E59" s="75" t="s">
        <v>975</v>
      </c>
      <c r="F59" s="75"/>
      <c r="G59" s="25" t="s">
        <v>80</v>
      </c>
      <c r="H59" s="26">
        <v>4.0000000000000001E-3</v>
      </c>
      <c r="I59" s="27">
        <v>21.36</v>
      </c>
      <c r="J59" s="27">
        <v>0.08</v>
      </c>
    </row>
    <row r="60" spans="1:10" ht="26.1" customHeight="1" x14ac:dyDescent="0.3">
      <c r="A60" s="23" t="s">
        <v>973</v>
      </c>
      <c r="B60" s="24" t="s">
        <v>1044</v>
      </c>
      <c r="C60" s="23" t="s">
        <v>60</v>
      </c>
      <c r="D60" s="23" t="s">
        <v>1045</v>
      </c>
      <c r="E60" s="75" t="s">
        <v>975</v>
      </c>
      <c r="F60" s="75"/>
      <c r="G60" s="25" t="s">
        <v>252</v>
      </c>
      <c r="H60" s="26">
        <v>1</v>
      </c>
      <c r="I60" s="27">
        <v>4360.95</v>
      </c>
      <c r="J60" s="27">
        <v>4360.95</v>
      </c>
    </row>
    <row r="61" spans="1:10" x14ac:dyDescent="0.3">
      <c r="A61" s="28"/>
      <c r="B61" s="28"/>
      <c r="C61" s="28"/>
      <c r="D61" s="28"/>
      <c r="E61" s="28" t="s">
        <v>976</v>
      </c>
      <c r="F61" s="29">
        <v>299.89999999999998</v>
      </c>
      <c r="G61" s="28" t="s">
        <v>977</v>
      </c>
      <c r="H61" s="29">
        <v>0</v>
      </c>
      <c r="I61" s="28" t="s">
        <v>978</v>
      </c>
      <c r="J61" s="29">
        <v>299.89999999999998</v>
      </c>
    </row>
    <row r="62" spans="1:10" ht="15" thickBot="1" x14ac:dyDescent="0.35">
      <c r="A62" s="28"/>
      <c r="B62" s="28"/>
      <c r="C62" s="28"/>
      <c r="D62" s="28"/>
      <c r="E62" s="28" t="s">
        <v>979</v>
      </c>
      <c r="F62" s="29">
        <v>1127.0678760000001</v>
      </c>
      <c r="G62" s="28"/>
      <c r="H62" s="76" t="s">
        <v>980</v>
      </c>
      <c r="I62" s="76"/>
      <c r="J62" s="29">
        <v>6668.21</v>
      </c>
    </row>
    <row r="63" spans="1:10" ht="0.9" customHeight="1" thickTop="1" x14ac:dyDescent="0.3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8" customHeight="1" x14ac:dyDescent="0.3">
      <c r="A64" s="9" t="s">
        <v>260</v>
      </c>
      <c r="B64" s="3" t="s">
        <v>52</v>
      </c>
      <c r="C64" s="9" t="s">
        <v>53</v>
      </c>
      <c r="D64" s="9" t="s">
        <v>9</v>
      </c>
      <c r="E64" s="65" t="s">
        <v>970</v>
      </c>
      <c r="F64" s="65"/>
      <c r="G64" s="10" t="s">
        <v>54</v>
      </c>
      <c r="H64" s="3" t="s">
        <v>55</v>
      </c>
      <c r="I64" s="3" t="s">
        <v>56</v>
      </c>
      <c r="J64" s="3" t="s">
        <v>10</v>
      </c>
    </row>
    <row r="65" spans="1:10" ht="65.099999999999994" customHeight="1" x14ac:dyDescent="0.3">
      <c r="A65" s="13" t="s">
        <v>971</v>
      </c>
      <c r="B65" s="14" t="s">
        <v>261</v>
      </c>
      <c r="C65" s="13" t="s">
        <v>60</v>
      </c>
      <c r="D65" s="13" t="s">
        <v>262</v>
      </c>
      <c r="E65" s="74" t="s">
        <v>981</v>
      </c>
      <c r="F65" s="74"/>
      <c r="G65" s="15" t="s">
        <v>256</v>
      </c>
      <c r="H65" s="22">
        <v>1</v>
      </c>
      <c r="I65" s="16">
        <v>2662.81</v>
      </c>
      <c r="J65" s="16">
        <v>2662.81</v>
      </c>
    </row>
    <row r="66" spans="1:10" ht="24" customHeight="1" x14ac:dyDescent="0.3">
      <c r="A66" s="31" t="s">
        <v>982</v>
      </c>
      <c r="B66" s="32" t="s">
        <v>987</v>
      </c>
      <c r="C66" s="31" t="s">
        <v>65</v>
      </c>
      <c r="D66" s="31" t="s">
        <v>988</v>
      </c>
      <c r="E66" s="77" t="s">
        <v>985</v>
      </c>
      <c r="F66" s="77"/>
      <c r="G66" s="33" t="s">
        <v>986</v>
      </c>
      <c r="H66" s="34">
        <v>1</v>
      </c>
      <c r="I66" s="35">
        <v>18.25</v>
      </c>
      <c r="J66" s="35">
        <v>18.25</v>
      </c>
    </row>
    <row r="67" spans="1:10" ht="24" customHeight="1" x14ac:dyDescent="0.3">
      <c r="A67" s="31" t="s">
        <v>982</v>
      </c>
      <c r="B67" s="32" t="s">
        <v>1046</v>
      </c>
      <c r="C67" s="31" t="s">
        <v>65</v>
      </c>
      <c r="D67" s="31" t="s">
        <v>1047</v>
      </c>
      <c r="E67" s="77" t="s">
        <v>985</v>
      </c>
      <c r="F67" s="77"/>
      <c r="G67" s="33" t="s">
        <v>986</v>
      </c>
      <c r="H67" s="34">
        <v>1</v>
      </c>
      <c r="I67" s="35">
        <v>23.61</v>
      </c>
      <c r="J67" s="35">
        <v>23.61</v>
      </c>
    </row>
    <row r="68" spans="1:10" ht="26.1" customHeight="1" x14ac:dyDescent="0.3">
      <c r="A68" s="23" t="s">
        <v>973</v>
      </c>
      <c r="B68" s="24" t="s">
        <v>1048</v>
      </c>
      <c r="C68" s="23" t="s">
        <v>60</v>
      </c>
      <c r="D68" s="23" t="s">
        <v>1049</v>
      </c>
      <c r="E68" s="75" t="s">
        <v>975</v>
      </c>
      <c r="F68" s="75"/>
      <c r="G68" s="25" t="s">
        <v>256</v>
      </c>
      <c r="H68" s="26">
        <v>1</v>
      </c>
      <c r="I68" s="27">
        <v>2620.9499999999998</v>
      </c>
      <c r="J68" s="27">
        <v>2620.9499999999998</v>
      </c>
    </row>
    <row r="69" spans="1:10" x14ac:dyDescent="0.3">
      <c r="A69" s="28"/>
      <c r="B69" s="28"/>
      <c r="C69" s="28"/>
      <c r="D69" s="28"/>
      <c r="E69" s="28" t="s">
        <v>976</v>
      </c>
      <c r="F69" s="29">
        <v>33.32</v>
      </c>
      <c r="G69" s="28" t="s">
        <v>977</v>
      </c>
      <c r="H69" s="29">
        <v>0</v>
      </c>
      <c r="I69" s="28" t="s">
        <v>978</v>
      </c>
      <c r="J69" s="29">
        <v>33.32</v>
      </c>
    </row>
    <row r="70" spans="1:10" ht="15" thickBot="1" x14ac:dyDescent="0.35">
      <c r="A70" s="28"/>
      <c r="B70" s="28"/>
      <c r="C70" s="28"/>
      <c r="D70" s="28"/>
      <c r="E70" s="28" t="s">
        <v>979</v>
      </c>
      <c r="F70" s="29">
        <v>541.61555399999997</v>
      </c>
      <c r="G70" s="28"/>
      <c r="H70" s="76" t="s">
        <v>980</v>
      </c>
      <c r="I70" s="76"/>
      <c r="J70" s="29">
        <v>3204.43</v>
      </c>
    </row>
    <row r="71" spans="1:10" ht="0.9" customHeight="1" thickTop="1" x14ac:dyDescent="0.3">
      <c r="A71" s="30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8" customHeight="1" x14ac:dyDescent="0.3">
      <c r="A72" s="9" t="s">
        <v>263</v>
      </c>
      <c r="B72" s="3" t="s">
        <v>52</v>
      </c>
      <c r="C72" s="9" t="s">
        <v>53</v>
      </c>
      <c r="D72" s="9" t="s">
        <v>9</v>
      </c>
      <c r="E72" s="65" t="s">
        <v>970</v>
      </c>
      <c r="F72" s="65"/>
      <c r="G72" s="10" t="s">
        <v>54</v>
      </c>
      <c r="H72" s="3" t="s">
        <v>55</v>
      </c>
      <c r="I72" s="3" t="s">
        <v>56</v>
      </c>
      <c r="J72" s="3" t="s">
        <v>10</v>
      </c>
    </row>
    <row r="73" spans="1:10" ht="65.099999999999994" customHeight="1" x14ac:dyDescent="0.3">
      <c r="A73" s="13" t="s">
        <v>971</v>
      </c>
      <c r="B73" s="14" t="s">
        <v>264</v>
      </c>
      <c r="C73" s="13" t="s">
        <v>60</v>
      </c>
      <c r="D73" s="13" t="s">
        <v>265</v>
      </c>
      <c r="E73" s="74" t="s">
        <v>981</v>
      </c>
      <c r="F73" s="74"/>
      <c r="G73" s="15" t="s">
        <v>266</v>
      </c>
      <c r="H73" s="22">
        <v>1</v>
      </c>
      <c r="I73" s="16">
        <v>2200.33</v>
      </c>
      <c r="J73" s="16">
        <v>2200.33</v>
      </c>
    </row>
    <row r="74" spans="1:10" ht="24" customHeight="1" x14ac:dyDescent="0.3">
      <c r="A74" s="31" t="s">
        <v>982</v>
      </c>
      <c r="B74" s="32" t="s">
        <v>987</v>
      </c>
      <c r="C74" s="31" t="s">
        <v>65</v>
      </c>
      <c r="D74" s="31" t="s">
        <v>988</v>
      </c>
      <c r="E74" s="77" t="s">
        <v>985</v>
      </c>
      <c r="F74" s="77"/>
      <c r="G74" s="33" t="s">
        <v>986</v>
      </c>
      <c r="H74" s="34">
        <v>3.9</v>
      </c>
      <c r="I74" s="35">
        <v>18.25</v>
      </c>
      <c r="J74" s="35">
        <v>71.17</v>
      </c>
    </row>
    <row r="75" spans="1:10" ht="24" customHeight="1" x14ac:dyDescent="0.3">
      <c r="A75" s="31" t="s">
        <v>982</v>
      </c>
      <c r="B75" s="32" t="s">
        <v>1050</v>
      </c>
      <c r="C75" s="31" t="s">
        <v>65</v>
      </c>
      <c r="D75" s="31" t="s">
        <v>1051</v>
      </c>
      <c r="E75" s="77" t="s">
        <v>985</v>
      </c>
      <c r="F75" s="77"/>
      <c r="G75" s="33" t="s">
        <v>986</v>
      </c>
      <c r="H75" s="34">
        <v>3.9</v>
      </c>
      <c r="I75" s="35">
        <v>22.62</v>
      </c>
      <c r="J75" s="35">
        <v>88.21</v>
      </c>
    </row>
    <row r="76" spans="1:10" ht="26.1" customHeight="1" x14ac:dyDescent="0.3">
      <c r="A76" s="23" t="s">
        <v>973</v>
      </c>
      <c r="B76" s="24" t="s">
        <v>1052</v>
      </c>
      <c r="C76" s="23" t="s">
        <v>60</v>
      </c>
      <c r="D76" s="23" t="s">
        <v>1053</v>
      </c>
      <c r="E76" s="75" t="s">
        <v>1054</v>
      </c>
      <c r="F76" s="75"/>
      <c r="G76" s="25" t="s">
        <v>427</v>
      </c>
      <c r="H76" s="26">
        <v>1</v>
      </c>
      <c r="I76" s="27">
        <v>2040.95</v>
      </c>
      <c r="J76" s="27">
        <v>2040.95</v>
      </c>
    </row>
    <row r="77" spans="1:10" x14ac:dyDescent="0.3">
      <c r="A77" s="28"/>
      <c r="B77" s="28"/>
      <c r="C77" s="28"/>
      <c r="D77" s="28"/>
      <c r="E77" s="28" t="s">
        <v>976</v>
      </c>
      <c r="F77" s="29">
        <v>126.74</v>
      </c>
      <c r="G77" s="28" t="s">
        <v>977</v>
      </c>
      <c r="H77" s="29">
        <v>0</v>
      </c>
      <c r="I77" s="28" t="s">
        <v>978</v>
      </c>
      <c r="J77" s="29">
        <v>126.74</v>
      </c>
    </row>
    <row r="78" spans="1:10" ht="15" thickBot="1" x14ac:dyDescent="0.35">
      <c r="A78" s="28"/>
      <c r="B78" s="28"/>
      <c r="C78" s="28"/>
      <c r="D78" s="28"/>
      <c r="E78" s="28" t="s">
        <v>979</v>
      </c>
      <c r="F78" s="29">
        <v>447.547122</v>
      </c>
      <c r="G78" s="28"/>
      <c r="H78" s="76" t="s">
        <v>980</v>
      </c>
      <c r="I78" s="76"/>
      <c r="J78" s="29">
        <v>2647.88</v>
      </c>
    </row>
    <row r="79" spans="1:10" ht="0.9" customHeight="1" thickTop="1" x14ac:dyDescent="0.3">
      <c r="A79" s="30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8" customHeight="1" x14ac:dyDescent="0.3">
      <c r="A80" s="9" t="s">
        <v>267</v>
      </c>
      <c r="B80" s="3" t="s">
        <v>52</v>
      </c>
      <c r="C80" s="9" t="s">
        <v>53</v>
      </c>
      <c r="D80" s="9" t="s">
        <v>9</v>
      </c>
      <c r="E80" s="65" t="s">
        <v>970</v>
      </c>
      <c r="F80" s="65"/>
      <c r="G80" s="10" t="s">
        <v>54</v>
      </c>
      <c r="H80" s="3" t="s">
        <v>55</v>
      </c>
      <c r="I80" s="3" t="s">
        <v>56</v>
      </c>
      <c r="J80" s="3" t="s">
        <v>10</v>
      </c>
    </row>
    <row r="81" spans="1:10" ht="24" customHeight="1" x14ac:dyDescent="0.3">
      <c r="A81" s="13" t="s">
        <v>971</v>
      </c>
      <c r="B81" s="14" t="s">
        <v>268</v>
      </c>
      <c r="C81" s="13" t="s">
        <v>60</v>
      </c>
      <c r="D81" s="13" t="s">
        <v>269</v>
      </c>
      <c r="E81" s="74">
        <v>114</v>
      </c>
      <c r="F81" s="74"/>
      <c r="G81" s="15" t="s">
        <v>62</v>
      </c>
      <c r="H81" s="22">
        <v>1</v>
      </c>
      <c r="I81" s="16">
        <v>475.04</v>
      </c>
      <c r="J81" s="16">
        <v>475.04</v>
      </c>
    </row>
    <row r="82" spans="1:10" ht="39" customHeight="1" x14ac:dyDescent="0.3">
      <c r="A82" s="31" t="s">
        <v>982</v>
      </c>
      <c r="B82" s="32" t="s">
        <v>1055</v>
      </c>
      <c r="C82" s="31" t="s">
        <v>65</v>
      </c>
      <c r="D82" s="31" t="s">
        <v>1056</v>
      </c>
      <c r="E82" s="77" t="s">
        <v>985</v>
      </c>
      <c r="F82" s="77"/>
      <c r="G82" s="33" t="s">
        <v>73</v>
      </c>
      <c r="H82" s="34">
        <v>3.0000000000000001E-3</v>
      </c>
      <c r="I82" s="35">
        <v>630.49</v>
      </c>
      <c r="J82" s="35">
        <v>1.89</v>
      </c>
    </row>
    <row r="83" spans="1:10" ht="24" customHeight="1" x14ac:dyDescent="0.3">
      <c r="A83" s="31" t="s">
        <v>982</v>
      </c>
      <c r="B83" s="32" t="s">
        <v>987</v>
      </c>
      <c r="C83" s="31" t="s">
        <v>65</v>
      </c>
      <c r="D83" s="31" t="s">
        <v>988</v>
      </c>
      <c r="E83" s="77" t="s">
        <v>985</v>
      </c>
      <c r="F83" s="77"/>
      <c r="G83" s="33" t="s">
        <v>986</v>
      </c>
      <c r="H83" s="34">
        <v>1.5</v>
      </c>
      <c r="I83" s="35">
        <v>18.25</v>
      </c>
      <c r="J83" s="35">
        <v>27.37</v>
      </c>
    </row>
    <row r="84" spans="1:10" ht="24" customHeight="1" x14ac:dyDescent="0.3">
      <c r="A84" s="31" t="s">
        <v>982</v>
      </c>
      <c r="B84" s="32" t="s">
        <v>983</v>
      </c>
      <c r="C84" s="31" t="s">
        <v>65</v>
      </c>
      <c r="D84" s="31" t="s">
        <v>984</v>
      </c>
      <c r="E84" s="77" t="s">
        <v>985</v>
      </c>
      <c r="F84" s="77"/>
      <c r="G84" s="33" t="s">
        <v>986</v>
      </c>
      <c r="H84" s="34">
        <v>1</v>
      </c>
      <c r="I84" s="35">
        <v>22.96</v>
      </c>
      <c r="J84" s="35">
        <v>22.96</v>
      </c>
    </row>
    <row r="85" spans="1:10" ht="26.1" customHeight="1" x14ac:dyDescent="0.3">
      <c r="A85" s="23" t="s">
        <v>973</v>
      </c>
      <c r="B85" s="24" t="s">
        <v>1057</v>
      </c>
      <c r="C85" s="23" t="s">
        <v>65</v>
      </c>
      <c r="D85" s="23" t="s">
        <v>1058</v>
      </c>
      <c r="E85" s="75" t="s">
        <v>975</v>
      </c>
      <c r="F85" s="75"/>
      <c r="G85" s="25" t="s">
        <v>62</v>
      </c>
      <c r="H85" s="26">
        <v>1</v>
      </c>
      <c r="I85" s="27">
        <v>422.82</v>
      </c>
      <c r="J85" s="27">
        <v>422.82</v>
      </c>
    </row>
    <row r="86" spans="1:10" x14ac:dyDescent="0.3">
      <c r="A86" s="28"/>
      <c r="B86" s="28"/>
      <c r="C86" s="28"/>
      <c r="D86" s="28"/>
      <c r="E86" s="28" t="s">
        <v>976</v>
      </c>
      <c r="F86" s="29">
        <v>39.880000000000003</v>
      </c>
      <c r="G86" s="28" t="s">
        <v>977</v>
      </c>
      <c r="H86" s="29">
        <v>0</v>
      </c>
      <c r="I86" s="28" t="s">
        <v>978</v>
      </c>
      <c r="J86" s="29">
        <v>39.880000000000003</v>
      </c>
    </row>
    <row r="87" spans="1:10" ht="15" thickBot="1" x14ac:dyDescent="0.35">
      <c r="A87" s="28"/>
      <c r="B87" s="28"/>
      <c r="C87" s="28"/>
      <c r="D87" s="28"/>
      <c r="E87" s="28" t="s">
        <v>979</v>
      </c>
      <c r="F87" s="29">
        <v>96.623136000000002</v>
      </c>
      <c r="G87" s="28"/>
      <c r="H87" s="76" t="s">
        <v>980</v>
      </c>
      <c r="I87" s="76"/>
      <c r="J87" s="29">
        <v>571.66</v>
      </c>
    </row>
    <row r="88" spans="1:10" ht="0.9" customHeight="1" thickTop="1" x14ac:dyDescent="0.3">
      <c r="A88" s="30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8" customHeight="1" x14ac:dyDescent="0.3">
      <c r="A89" s="9" t="s">
        <v>284</v>
      </c>
      <c r="B89" s="3" t="s">
        <v>52</v>
      </c>
      <c r="C89" s="9" t="s">
        <v>53</v>
      </c>
      <c r="D89" s="9" t="s">
        <v>9</v>
      </c>
      <c r="E89" s="65" t="s">
        <v>970</v>
      </c>
      <c r="F89" s="65"/>
      <c r="G89" s="10" t="s">
        <v>54</v>
      </c>
      <c r="H89" s="3" t="s">
        <v>55</v>
      </c>
      <c r="I89" s="3" t="s">
        <v>56</v>
      </c>
      <c r="J89" s="3" t="s">
        <v>10</v>
      </c>
    </row>
    <row r="90" spans="1:10" ht="26.1" customHeight="1" x14ac:dyDescent="0.3">
      <c r="A90" s="13" t="s">
        <v>971</v>
      </c>
      <c r="B90" s="14" t="s">
        <v>285</v>
      </c>
      <c r="C90" s="13" t="s">
        <v>60</v>
      </c>
      <c r="D90" s="13" t="s">
        <v>286</v>
      </c>
      <c r="E90" s="74" t="s">
        <v>981</v>
      </c>
      <c r="F90" s="74"/>
      <c r="G90" s="15" t="s">
        <v>287</v>
      </c>
      <c r="H90" s="22">
        <v>1</v>
      </c>
      <c r="I90" s="16">
        <v>11809.73</v>
      </c>
      <c r="J90" s="16">
        <v>11809.73</v>
      </c>
    </row>
    <row r="91" spans="1:10" ht="24" customHeight="1" x14ac:dyDescent="0.3">
      <c r="A91" s="31" t="s">
        <v>982</v>
      </c>
      <c r="B91" s="32" t="s">
        <v>987</v>
      </c>
      <c r="C91" s="31" t="s">
        <v>65</v>
      </c>
      <c r="D91" s="31" t="s">
        <v>988</v>
      </c>
      <c r="E91" s="77" t="s">
        <v>985</v>
      </c>
      <c r="F91" s="77"/>
      <c r="G91" s="33" t="s">
        <v>986</v>
      </c>
      <c r="H91" s="34">
        <v>1</v>
      </c>
      <c r="I91" s="35">
        <v>18.25</v>
      </c>
      <c r="J91" s="35">
        <v>18.25</v>
      </c>
    </row>
    <row r="92" spans="1:10" ht="24" customHeight="1" x14ac:dyDescent="0.3">
      <c r="A92" s="31" t="s">
        <v>982</v>
      </c>
      <c r="B92" s="32" t="s">
        <v>983</v>
      </c>
      <c r="C92" s="31" t="s">
        <v>65</v>
      </c>
      <c r="D92" s="31" t="s">
        <v>984</v>
      </c>
      <c r="E92" s="77" t="s">
        <v>985</v>
      </c>
      <c r="F92" s="77"/>
      <c r="G92" s="33" t="s">
        <v>986</v>
      </c>
      <c r="H92" s="34">
        <v>1.5</v>
      </c>
      <c r="I92" s="35">
        <v>22.96</v>
      </c>
      <c r="J92" s="35">
        <v>34.44</v>
      </c>
    </row>
    <row r="93" spans="1:10" ht="39" customHeight="1" x14ac:dyDescent="0.3">
      <c r="A93" s="31" t="s">
        <v>982</v>
      </c>
      <c r="B93" s="32" t="s">
        <v>1059</v>
      </c>
      <c r="C93" s="31" t="s">
        <v>65</v>
      </c>
      <c r="D93" s="31" t="s">
        <v>1060</v>
      </c>
      <c r="E93" s="77" t="s">
        <v>985</v>
      </c>
      <c r="F93" s="77"/>
      <c r="G93" s="33" t="s">
        <v>73</v>
      </c>
      <c r="H93" s="34">
        <v>3.0000000000000001E-3</v>
      </c>
      <c r="I93" s="35">
        <v>525.80999999999995</v>
      </c>
      <c r="J93" s="35">
        <v>1.57</v>
      </c>
    </row>
    <row r="94" spans="1:10" ht="26.1" customHeight="1" x14ac:dyDescent="0.3">
      <c r="A94" s="31" t="s">
        <v>982</v>
      </c>
      <c r="B94" s="32" t="s">
        <v>1061</v>
      </c>
      <c r="C94" s="31" t="s">
        <v>247</v>
      </c>
      <c r="D94" s="31" t="s">
        <v>1062</v>
      </c>
      <c r="E94" s="77" t="s">
        <v>1010</v>
      </c>
      <c r="F94" s="77"/>
      <c r="G94" s="33" t="s">
        <v>256</v>
      </c>
      <c r="H94" s="34">
        <v>1</v>
      </c>
      <c r="I94" s="35">
        <v>116.95</v>
      </c>
      <c r="J94" s="35">
        <v>116.95</v>
      </c>
    </row>
    <row r="95" spans="1:10" ht="26.1" customHeight="1" x14ac:dyDescent="0.3">
      <c r="A95" s="23" t="s">
        <v>973</v>
      </c>
      <c r="B95" s="24" t="s">
        <v>1063</v>
      </c>
      <c r="C95" s="23" t="s">
        <v>60</v>
      </c>
      <c r="D95" s="23" t="s">
        <v>1064</v>
      </c>
      <c r="E95" s="75" t="s">
        <v>975</v>
      </c>
      <c r="F95" s="75"/>
      <c r="G95" s="25" t="s">
        <v>62</v>
      </c>
      <c r="H95" s="26">
        <v>1</v>
      </c>
      <c r="I95" s="27">
        <v>11638.52</v>
      </c>
      <c r="J95" s="27">
        <v>11638.52</v>
      </c>
    </row>
    <row r="96" spans="1:10" x14ac:dyDescent="0.3">
      <c r="A96" s="28"/>
      <c r="B96" s="28"/>
      <c r="C96" s="28"/>
      <c r="D96" s="28"/>
      <c r="E96" s="28" t="s">
        <v>976</v>
      </c>
      <c r="F96" s="29">
        <v>101.79</v>
      </c>
      <c r="G96" s="28" t="s">
        <v>977</v>
      </c>
      <c r="H96" s="29">
        <v>0</v>
      </c>
      <c r="I96" s="28" t="s">
        <v>978</v>
      </c>
      <c r="J96" s="29">
        <v>101.79</v>
      </c>
    </row>
    <row r="97" spans="1:10" ht="15" thickBot="1" x14ac:dyDescent="0.35">
      <c r="A97" s="28"/>
      <c r="B97" s="28"/>
      <c r="C97" s="28"/>
      <c r="D97" s="28"/>
      <c r="E97" s="28" t="s">
        <v>979</v>
      </c>
      <c r="F97" s="29">
        <v>2402.0990820000002</v>
      </c>
      <c r="G97" s="28"/>
      <c r="H97" s="76" t="s">
        <v>980</v>
      </c>
      <c r="I97" s="76"/>
      <c r="J97" s="29">
        <v>14211.83</v>
      </c>
    </row>
    <row r="98" spans="1:10" ht="0.9" customHeight="1" thickTop="1" x14ac:dyDescent="0.3">
      <c r="A98" s="30"/>
      <c r="B98" s="30"/>
      <c r="C98" s="30"/>
      <c r="D98" s="30"/>
      <c r="E98" s="30"/>
      <c r="F98" s="30"/>
      <c r="G98" s="30"/>
      <c r="H98" s="30"/>
      <c r="I98" s="30"/>
      <c r="J98" s="30"/>
    </row>
    <row r="99" spans="1:10" ht="18" customHeight="1" x14ac:dyDescent="0.3">
      <c r="A99" s="9" t="s">
        <v>349</v>
      </c>
      <c r="B99" s="3" t="s">
        <v>52</v>
      </c>
      <c r="C99" s="9" t="s">
        <v>53</v>
      </c>
      <c r="D99" s="9" t="s">
        <v>9</v>
      </c>
      <c r="E99" s="65" t="s">
        <v>970</v>
      </c>
      <c r="F99" s="65"/>
      <c r="G99" s="10" t="s">
        <v>54</v>
      </c>
      <c r="H99" s="3" t="s">
        <v>55</v>
      </c>
      <c r="I99" s="3" t="s">
        <v>56</v>
      </c>
      <c r="J99" s="3" t="s">
        <v>10</v>
      </c>
    </row>
    <row r="100" spans="1:10" ht="26.1" customHeight="1" x14ac:dyDescent="0.3">
      <c r="A100" s="13" t="s">
        <v>971</v>
      </c>
      <c r="B100" s="14" t="s">
        <v>350</v>
      </c>
      <c r="C100" s="13" t="s">
        <v>60</v>
      </c>
      <c r="D100" s="13" t="s">
        <v>351</v>
      </c>
      <c r="E100" s="74" t="s">
        <v>1065</v>
      </c>
      <c r="F100" s="74"/>
      <c r="G100" s="15" t="s">
        <v>62</v>
      </c>
      <c r="H100" s="22">
        <v>1</v>
      </c>
      <c r="I100" s="16">
        <v>382.68</v>
      </c>
      <c r="J100" s="16">
        <v>382.68</v>
      </c>
    </row>
    <row r="101" spans="1:10" ht="39" customHeight="1" x14ac:dyDescent="0.3">
      <c r="A101" s="31" t="s">
        <v>982</v>
      </c>
      <c r="B101" s="32" t="s">
        <v>1066</v>
      </c>
      <c r="C101" s="31" t="s">
        <v>65</v>
      </c>
      <c r="D101" s="31" t="s">
        <v>1067</v>
      </c>
      <c r="E101" s="77" t="s">
        <v>985</v>
      </c>
      <c r="F101" s="77"/>
      <c r="G101" s="33" t="s">
        <v>73</v>
      </c>
      <c r="H101" s="34">
        <v>0.03</v>
      </c>
      <c r="I101" s="35">
        <v>399.81</v>
      </c>
      <c r="J101" s="35">
        <v>11.99</v>
      </c>
    </row>
    <row r="102" spans="1:10" ht="24" customHeight="1" x14ac:dyDescent="0.3">
      <c r="A102" s="31" t="s">
        <v>982</v>
      </c>
      <c r="B102" s="32" t="s">
        <v>987</v>
      </c>
      <c r="C102" s="31" t="s">
        <v>65</v>
      </c>
      <c r="D102" s="31" t="s">
        <v>988</v>
      </c>
      <c r="E102" s="77" t="s">
        <v>985</v>
      </c>
      <c r="F102" s="77"/>
      <c r="G102" s="33" t="s">
        <v>986</v>
      </c>
      <c r="H102" s="34">
        <v>1.5</v>
      </c>
      <c r="I102" s="35">
        <v>18.25</v>
      </c>
      <c r="J102" s="35">
        <v>27.37</v>
      </c>
    </row>
    <row r="103" spans="1:10" ht="24" customHeight="1" x14ac:dyDescent="0.3">
      <c r="A103" s="31" t="s">
        <v>982</v>
      </c>
      <c r="B103" s="32" t="s">
        <v>983</v>
      </c>
      <c r="C103" s="31" t="s">
        <v>65</v>
      </c>
      <c r="D103" s="31" t="s">
        <v>984</v>
      </c>
      <c r="E103" s="77" t="s">
        <v>985</v>
      </c>
      <c r="F103" s="77"/>
      <c r="G103" s="33" t="s">
        <v>986</v>
      </c>
      <c r="H103" s="34">
        <v>0.75</v>
      </c>
      <c r="I103" s="35">
        <v>22.96</v>
      </c>
      <c r="J103" s="35">
        <v>17.22</v>
      </c>
    </row>
    <row r="104" spans="1:10" ht="26.1" customHeight="1" x14ac:dyDescent="0.3">
      <c r="A104" s="23" t="s">
        <v>973</v>
      </c>
      <c r="B104" s="24" t="s">
        <v>1068</v>
      </c>
      <c r="C104" s="23" t="s">
        <v>65</v>
      </c>
      <c r="D104" s="23" t="s">
        <v>1069</v>
      </c>
      <c r="E104" s="75" t="s">
        <v>975</v>
      </c>
      <c r="F104" s="75"/>
      <c r="G104" s="25" t="s">
        <v>67</v>
      </c>
      <c r="H104" s="26">
        <v>2.5</v>
      </c>
      <c r="I104" s="27">
        <v>3.97</v>
      </c>
      <c r="J104" s="27">
        <v>9.92</v>
      </c>
    </row>
    <row r="105" spans="1:10" ht="39" customHeight="1" x14ac:dyDescent="0.3">
      <c r="A105" s="23" t="s">
        <v>973</v>
      </c>
      <c r="B105" s="24" t="s">
        <v>1070</v>
      </c>
      <c r="C105" s="23" t="s">
        <v>65</v>
      </c>
      <c r="D105" s="23" t="s">
        <v>1071</v>
      </c>
      <c r="E105" s="75" t="s">
        <v>975</v>
      </c>
      <c r="F105" s="75"/>
      <c r="G105" s="25" t="s">
        <v>62</v>
      </c>
      <c r="H105" s="26">
        <v>1.05</v>
      </c>
      <c r="I105" s="27">
        <v>301.13</v>
      </c>
      <c r="J105" s="27">
        <v>316.18</v>
      </c>
    </row>
    <row r="106" spans="1:10" x14ac:dyDescent="0.3">
      <c r="A106" s="28"/>
      <c r="B106" s="28"/>
      <c r="C106" s="28"/>
      <c r="D106" s="28"/>
      <c r="E106" s="28" t="s">
        <v>976</v>
      </c>
      <c r="F106" s="29">
        <v>36.67</v>
      </c>
      <c r="G106" s="28" t="s">
        <v>977</v>
      </c>
      <c r="H106" s="29">
        <v>0</v>
      </c>
      <c r="I106" s="28" t="s">
        <v>978</v>
      </c>
      <c r="J106" s="29">
        <v>36.67</v>
      </c>
    </row>
    <row r="107" spans="1:10" ht="15" thickBot="1" x14ac:dyDescent="0.35">
      <c r="A107" s="28"/>
      <c r="B107" s="28"/>
      <c r="C107" s="28"/>
      <c r="D107" s="28"/>
      <c r="E107" s="28" t="s">
        <v>979</v>
      </c>
      <c r="F107" s="29">
        <v>77.837112000000005</v>
      </c>
      <c r="G107" s="28"/>
      <c r="H107" s="76" t="s">
        <v>980</v>
      </c>
      <c r="I107" s="76"/>
      <c r="J107" s="29">
        <v>460.52</v>
      </c>
    </row>
    <row r="108" spans="1:10" ht="0.9" customHeight="1" thickTop="1" x14ac:dyDescent="0.3">
      <c r="A108" s="30"/>
      <c r="B108" s="30"/>
      <c r="C108" s="30"/>
      <c r="D108" s="30"/>
      <c r="E108" s="30"/>
      <c r="F108" s="30"/>
      <c r="G108" s="30"/>
      <c r="H108" s="30"/>
      <c r="I108" s="30"/>
      <c r="J108" s="30"/>
    </row>
    <row r="109" spans="1:10" ht="18" customHeight="1" x14ac:dyDescent="0.3">
      <c r="A109" s="9" t="s">
        <v>424</v>
      </c>
      <c r="B109" s="3" t="s">
        <v>52</v>
      </c>
      <c r="C109" s="9" t="s">
        <v>53</v>
      </c>
      <c r="D109" s="9" t="s">
        <v>9</v>
      </c>
      <c r="E109" s="65" t="s">
        <v>970</v>
      </c>
      <c r="F109" s="65"/>
      <c r="G109" s="10" t="s">
        <v>54</v>
      </c>
      <c r="H109" s="3" t="s">
        <v>55</v>
      </c>
      <c r="I109" s="3" t="s">
        <v>56</v>
      </c>
      <c r="J109" s="3" t="s">
        <v>10</v>
      </c>
    </row>
    <row r="110" spans="1:10" ht="26.1" customHeight="1" x14ac:dyDescent="0.3">
      <c r="A110" s="13" t="s">
        <v>971</v>
      </c>
      <c r="B110" s="14" t="s">
        <v>425</v>
      </c>
      <c r="C110" s="13" t="s">
        <v>60</v>
      </c>
      <c r="D110" s="13" t="s">
        <v>426</v>
      </c>
      <c r="E110" s="74" t="s">
        <v>1072</v>
      </c>
      <c r="F110" s="74"/>
      <c r="G110" s="15" t="s">
        <v>427</v>
      </c>
      <c r="H110" s="22">
        <v>1</v>
      </c>
      <c r="I110" s="16">
        <v>73.599999999999994</v>
      </c>
      <c r="J110" s="16">
        <v>73.599999999999994</v>
      </c>
    </row>
    <row r="111" spans="1:10" ht="26.1" customHeight="1" x14ac:dyDescent="0.3">
      <c r="A111" s="31" t="s">
        <v>982</v>
      </c>
      <c r="B111" s="32" t="s">
        <v>1073</v>
      </c>
      <c r="C111" s="31" t="s">
        <v>65</v>
      </c>
      <c r="D111" s="31" t="s">
        <v>1074</v>
      </c>
      <c r="E111" s="77" t="s">
        <v>985</v>
      </c>
      <c r="F111" s="77"/>
      <c r="G111" s="33" t="s">
        <v>986</v>
      </c>
      <c r="H111" s="34">
        <v>0.2883</v>
      </c>
      <c r="I111" s="35">
        <v>18.64</v>
      </c>
      <c r="J111" s="35">
        <v>5.37</v>
      </c>
    </row>
    <row r="112" spans="1:10" ht="24" customHeight="1" x14ac:dyDescent="0.3">
      <c r="A112" s="31" t="s">
        <v>982</v>
      </c>
      <c r="B112" s="32" t="s">
        <v>1046</v>
      </c>
      <c r="C112" s="31" t="s">
        <v>65</v>
      </c>
      <c r="D112" s="31" t="s">
        <v>1047</v>
      </c>
      <c r="E112" s="77" t="s">
        <v>985</v>
      </c>
      <c r="F112" s="77"/>
      <c r="G112" s="33" t="s">
        <v>986</v>
      </c>
      <c r="H112" s="34">
        <v>0.69199999999999995</v>
      </c>
      <c r="I112" s="35">
        <v>23.61</v>
      </c>
      <c r="J112" s="35">
        <v>16.329999999999998</v>
      </c>
    </row>
    <row r="113" spans="1:10" ht="26.1" customHeight="1" x14ac:dyDescent="0.3">
      <c r="A113" s="23" t="s">
        <v>973</v>
      </c>
      <c r="B113" s="24" t="s">
        <v>1075</v>
      </c>
      <c r="C113" s="23" t="s">
        <v>60</v>
      </c>
      <c r="D113" s="23" t="s">
        <v>1076</v>
      </c>
      <c r="E113" s="75" t="s">
        <v>975</v>
      </c>
      <c r="F113" s="75"/>
      <c r="G113" s="25" t="s">
        <v>256</v>
      </c>
      <c r="H113" s="26">
        <v>1</v>
      </c>
      <c r="I113" s="27">
        <v>51.9</v>
      </c>
      <c r="J113" s="27">
        <v>51.9</v>
      </c>
    </row>
    <row r="114" spans="1:10" x14ac:dyDescent="0.3">
      <c r="A114" s="28"/>
      <c r="B114" s="28"/>
      <c r="C114" s="28"/>
      <c r="D114" s="28"/>
      <c r="E114" s="28" t="s">
        <v>976</v>
      </c>
      <c r="F114" s="29">
        <v>17.43</v>
      </c>
      <c r="G114" s="28" t="s">
        <v>977</v>
      </c>
      <c r="H114" s="29">
        <v>0</v>
      </c>
      <c r="I114" s="28" t="s">
        <v>978</v>
      </c>
      <c r="J114" s="29">
        <v>17.43</v>
      </c>
    </row>
    <row r="115" spans="1:10" ht="15" thickBot="1" x14ac:dyDescent="0.35">
      <c r="A115" s="28"/>
      <c r="B115" s="28"/>
      <c r="C115" s="28"/>
      <c r="D115" s="28"/>
      <c r="E115" s="28" t="s">
        <v>979</v>
      </c>
      <c r="F115" s="29">
        <v>14.97024</v>
      </c>
      <c r="G115" s="28"/>
      <c r="H115" s="76" t="s">
        <v>980</v>
      </c>
      <c r="I115" s="76"/>
      <c r="J115" s="29">
        <v>88.57</v>
      </c>
    </row>
    <row r="116" spans="1:10" ht="0.9" customHeight="1" thickTop="1" x14ac:dyDescent="0.3">
      <c r="A116" s="30"/>
      <c r="B116" s="30"/>
      <c r="C116" s="30"/>
      <c r="D116" s="30"/>
      <c r="E116" s="30"/>
      <c r="F116" s="30"/>
      <c r="G116" s="30"/>
      <c r="H116" s="30"/>
      <c r="I116" s="30"/>
      <c r="J116" s="30"/>
    </row>
    <row r="117" spans="1:10" ht="18" customHeight="1" x14ac:dyDescent="0.3">
      <c r="A117" s="9" t="s">
        <v>428</v>
      </c>
      <c r="B117" s="3" t="s">
        <v>52</v>
      </c>
      <c r="C117" s="9" t="s">
        <v>53</v>
      </c>
      <c r="D117" s="9" t="s">
        <v>9</v>
      </c>
      <c r="E117" s="65" t="s">
        <v>970</v>
      </c>
      <c r="F117" s="65"/>
      <c r="G117" s="10" t="s">
        <v>54</v>
      </c>
      <c r="H117" s="3" t="s">
        <v>55</v>
      </c>
      <c r="I117" s="3" t="s">
        <v>56</v>
      </c>
      <c r="J117" s="3" t="s">
        <v>10</v>
      </c>
    </row>
    <row r="118" spans="1:10" ht="26.1" customHeight="1" x14ac:dyDescent="0.3">
      <c r="A118" s="13" t="s">
        <v>971</v>
      </c>
      <c r="B118" s="14" t="s">
        <v>429</v>
      </c>
      <c r="C118" s="13" t="s">
        <v>60</v>
      </c>
      <c r="D118" s="13" t="s">
        <v>430</v>
      </c>
      <c r="E118" s="74" t="s">
        <v>1072</v>
      </c>
      <c r="F118" s="74"/>
      <c r="G118" s="15" t="s">
        <v>427</v>
      </c>
      <c r="H118" s="22">
        <v>1</v>
      </c>
      <c r="I118" s="16">
        <v>72.400000000000006</v>
      </c>
      <c r="J118" s="16">
        <v>72.400000000000006</v>
      </c>
    </row>
    <row r="119" spans="1:10" ht="26.1" customHeight="1" x14ac:dyDescent="0.3">
      <c r="A119" s="31" t="s">
        <v>982</v>
      </c>
      <c r="B119" s="32" t="s">
        <v>1073</v>
      </c>
      <c r="C119" s="31" t="s">
        <v>65</v>
      </c>
      <c r="D119" s="31" t="s">
        <v>1074</v>
      </c>
      <c r="E119" s="77" t="s">
        <v>985</v>
      </c>
      <c r="F119" s="77"/>
      <c r="G119" s="33" t="s">
        <v>986</v>
      </c>
      <c r="H119" s="34">
        <v>0.2883</v>
      </c>
      <c r="I119" s="35">
        <v>18.64</v>
      </c>
      <c r="J119" s="35">
        <v>5.37</v>
      </c>
    </row>
    <row r="120" spans="1:10" ht="24" customHeight="1" x14ac:dyDescent="0.3">
      <c r="A120" s="31" t="s">
        <v>982</v>
      </c>
      <c r="B120" s="32" t="s">
        <v>1046</v>
      </c>
      <c r="C120" s="31" t="s">
        <v>65</v>
      </c>
      <c r="D120" s="31" t="s">
        <v>1047</v>
      </c>
      <c r="E120" s="77" t="s">
        <v>985</v>
      </c>
      <c r="F120" s="77"/>
      <c r="G120" s="33" t="s">
        <v>986</v>
      </c>
      <c r="H120" s="34">
        <v>0.69199999999999995</v>
      </c>
      <c r="I120" s="35">
        <v>23.61</v>
      </c>
      <c r="J120" s="35">
        <v>16.329999999999998</v>
      </c>
    </row>
    <row r="121" spans="1:10" ht="24" customHeight="1" x14ac:dyDescent="0.3">
      <c r="A121" s="23" t="s">
        <v>973</v>
      </c>
      <c r="B121" s="24" t="s">
        <v>1077</v>
      </c>
      <c r="C121" s="23" t="s">
        <v>60</v>
      </c>
      <c r="D121" s="23" t="s">
        <v>1078</v>
      </c>
      <c r="E121" s="75" t="s">
        <v>1079</v>
      </c>
      <c r="F121" s="75"/>
      <c r="G121" s="25" t="s">
        <v>252</v>
      </c>
      <c r="H121" s="26">
        <v>1</v>
      </c>
      <c r="I121" s="27">
        <v>50.7</v>
      </c>
      <c r="J121" s="27">
        <v>50.7</v>
      </c>
    </row>
    <row r="122" spans="1:10" x14ac:dyDescent="0.3">
      <c r="A122" s="28"/>
      <c r="B122" s="28"/>
      <c r="C122" s="28"/>
      <c r="D122" s="28"/>
      <c r="E122" s="28" t="s">
        <v>976</v>
      </c>
      <c r="F122" s="29">
        <v>17.43</v>
      </c>
      <c r="G122" s="28" t="s">
        <v>977</v>
      </c>
      <c r="H122" s="29">
        <v>0</v>
      </c>
      <c r="I122" s="28" t="s">
        <v>978</v>
      </c>
      <c r="J122" s="29">
        <v>17.43</v>
      </c>
    </row>
    <row r="123" spans="1:10" ht="15" thickBot="1" x14ac:dyDescent="0.35">
      <c r="A123" s="28"/>
      <c r="B123" s="28"/>
      <c r="C123" s="28"/>
      <c r="D123" s="28"/>
      <c r="E123" s="28" t="s">
        <v>979</v>
      </c>
      <c r="F123" s="29">
        <v>14.72616</v>
      </c>
      <c r="G123" s="28"/>
      <c r="H123" s="76" t="s">
        <v>980</v>
      </c>
      <c r="I123" s="76"/>
      <c r="J123" s="29">
        <v>87.13</v>
      </c>
    </row>
    <row r="124" spans="1:10" ht="0.9" customHeight="1" thickTop="1" x14ac:dyDescent="0.3">
      <c r="A124" s="30"/>
      <c r="B124" s="30"/>
      <c r="C124" s="30"/>
      <c r="D124" s="30"/>
      <c r="E124" s="30"/>
      <c r="F124" s="30"/>
      <c r="G124" s="30"/>
      <c r="H124" s="30"/>
      <c r="I124" s="30"/>
      <c r="J124" s="30"/>
    </row>
    <row r="125" spans="1:10" ht="18" customHeight="1" x14ac:dyDescent="0.3">
      <c r="A125" s="9" t="s">
        <v>473</v>
      </c>
      <c r="B125" s="3" t="s">
        <v>52</v>
      </c>
      <c r="C125" s="9" t="s">
        <v>53</v>
      </c>
      <c r="D125" s="9" t="s">
        <v>9</v>
      </c>
      <c r="E125" s="65" t="s">
        <v>970</v>
      </c>
      <c r="F125" s="65"/>
      <c r="G125" s="10" t="s">
        <v>54</v>
      </c>
      <c r="H125" s="3" t="s">
        <v>55</v>
      </c>
      <c r="I125" s="3" t="s">
        <v>56</v>
      </c>
      <c r="J125" s="3" t="s">
        <v>10</v>
      </c>
    </row>
    <row r="126" spans="1:10" ht="26.1" customHeight="1" x14ac:dyDescent="0.3">
      <c r="A126" s="13" t="s">
        <v>971</v>
      </c>
      <c r="B126" s="14" t="s">
        <v>474</v>
      </c>
      <c r="C126" s="13" t="s">
        <v>60</v>
      </c>
      <c r="D126" s="13" t="s">
        <v>475</v>
      </c>
      <c r="E126" s="74" t="s">
        <v>1072</v>
      </c>
      <c r="F126" s="74"/>
      <c r="G126" s="15" t="s">
        <v>476</v>
      </c>
      <c r="H126" s="22">
        <v>1</v>
      </c>
      <c r="I126" s="16">
        <v>79.84</v>
      </c>
      <c r="J126" s="16">
        <v>79.84</v>
      </c>
    </row>
    <row r="127" spans="1:10" ht="24" customHeight="1" x14ac:dyDescent="0.3">
      <c r="A127" s="31" t="s">
        <v>982</v>
      </c>
      <c r="B127" s="32" t="s">
        <v>1046</v>
      </c>
      <c r="C127" s="31" t="s">
        <v>65</v>
      </c>
      <c r="D127" s="31" t="s">
        <v>1047</v>
      </c>
      <c r="E127" s="77" t="s">
        <v>985</v>
      </c>
      <c r="F127" s="77"/>
      <c r="G127" s="33" t="s">
        <v>986</v>
      </c>
      <c r="H127" s="34">
        <v>0.69</v>
      </c>
      <c r="I127" s="35">
        <v>23.61</v>
      </c>
      <c r="J127" s="35">
        <v>16.29</v>
      </c>
    </row>
    <row r="128" spans="1:10" ht="26.1" customHeight="1" x14ac:dyDescent="0.3">
      <c r="A128" s="31" t="s">
        <v>982</v>
      </c>
      <c r="B128" s="32" t="s">
        <v>1073</v>
      </c>
      <c r="C128" s="31" t="s">
        <v>65</v>
      </c>
      <c r="D128" s="31" t="s">
        <v>1074</v>
      </c>
      <c r="E128" s="77" t="s">
        <v>985</v>
      </c>
      <c r="F128" s="77"/>
      <c r="G128" s="33" t="s">
        <v>986</v>
      </c>
      <c r="H128" s="34">
        <v>0.28000000000000003</v>
      </c>
      <c r="I128" s="35">
        <v>18.64</v>
      </c>
      <c r="J128" s="35">
        <v>5.21</v>
      </c>
    </row>
    <row r="129" spans="1:10" ht="24" customHeight="1" x14ac:dyDescent="0.3">
      <c r="A129" s="23" t="s">
        <v>973</v>
      </c>
      <c r="B129" s="24" t="s">
        <v>1080</v>
      </c>
      <c r="C129" s="23" t="s">
        <v>60</v>
      </c>
      <c r="D129" s="23" t="s">
        <v>1081</v>
      </c>
      <c r="E129" s="75" t="s">
        <v>975</v>
      </c>
      <c r="F129" s="75"/>
      <c r="G129" s="25" t="s">
        <v>54</v>
      </c>
      <c r="H129" s="26">
        <v>1</v>
      </c>
      <c r="I129" s="27">
        <v>52</v>
      </c>
      <c r="J129" s="27">
        <v>52</v>
      </c>
    </row>
    <row r="130" spans="1:10" ht="39" customHeight="1" x14ac:dyDescent="0.3">
      <c r="A130" s="23" t="s">
        <v>973</v>
      </c>
      <c r="B130" s="24" t="s">
        <v>1082</v>
      </c>
      <c r="C130" s="23" t="s">
        <v>65</v>
      </c>
      <c r="D130" s="23" t="s">
        <v>1083</v>
      </c>
      <c r="E130" s="75" t="s">
        <v>975</v>
      </c>
      <c r="F130" s="75"/>
      <c r="G130" s="25" t="s">
        <v>252</v>
      </c>
      <c r="H130" s="26">
        <v>1</v>
      </c>
      <c r="I130" s="27">
        <v>6.34</v>
      </c>
      <c r="J130" s="27">
        <v>6.34</v>
      </c>
    </row>
    <row r="131" spans="1:10" x14ac:dyDescent="0.3">
      <c r="A131" s="28"/>
      <c r="B131" s="28"/>
      <c r="C131" s="28"/>
      <c r="D131" s="28"/>
      <c r="E131" s="28" t="s">
        <v>976</v>
      </c>
      <c r="F131" s="29">
        <v>17.28</v>
      </c>
      <c r="G131" s="28" t="s">
        <v>977</v>
      </c>
      <c r="H131" s="29">
        <v>0</v>
      </c>
      <c r="I131" s="28" t="s">
        <v>978</v>
      </c>
      <c r="J131" s="29">
        <v>17.28</v>
      </c>
    </row>
    <row r="132" spans="1:10" ht="15" thickBot="1" x14ac:dyDescent="0.35">
      <c r="A132" s="28"/>
      <c r="B132" s="28"/>
      <c r="C132" s="28"/>
      <c r="D132" s="28"/>
      <c r="E132" s="28" t="s">
        <v>979</v>
      </c>
      <c r="F132" s="29">
        <v>16.239456000000001</v>
      </c>
      <c r="G132" s="28"/>
      <c r="H132" s="76" t="s">
        <v>980</v>
      </c>
      <c r="I132" s="76"/>
      <c r="J132" s="29">
        <v>96.08</v>
      </c>
    </row>
    <row r="133" spans="1:10" ht="0.9" customHeight="1" thickTop="1" x14ac:dyDescent="0.3">
      <c r="A133" s="30"/>
      <c r="B133" s="30"/>
      <c r="C133" s="30"/>
      <c r="D133" s="30"/>
      <c r="E133" s="30"/>
      <c r="F133" s="30"/>
      <c r="G133" s="30"/>
      <c r="H133" s="30"/>
      <c r="I133" s="30"/>
      <c r="J133" s="30"/>
    </row>
    <row r="134" spans="1:10" ht="18" customHeight="1" x14ac:dyDescent="0.3">
      <c r="A134" s="9" t="s">
        <v>505</v>
      </c>
      <c r="B134" s="3" t="s">
        <v>52</v>
      </c>
      <c r="C134" s="9" t="s">
        <v>53</v>
      </c>
      <c r="D134" s="9" t="s">
        <v>9</v>
      </c>
      <c r="E134" s="65" t="s">
        <v>970</v>
      </c>
      <c r="F134" s="65"/>
      <c r="G134" s="10" t="s">
        <v>54</v>
      </c>
      <c r="H134" s="3" t="s">
        <v>55</v>
      </c>
      <c r="I134" s="3" t="s">
        <v>56</v>
      </c>
      <c r="J134" s="3" t="s">
        <v>10</v>
      </c>
    </row>
    <row r="135" spans="1:10" ht="26.1" customHeight="1" x14ac:dyDescent="0.3">
      <c r="A135" s="13" t="s">
        <v>971</v>
      </c>
      <c r="B135" s="14" t="s">
        <v>506</v>
      </c>
      <c r="C135" s="13" t="s">
        <v>60</v>
      </c>
      <c r="D135" s="13" t="s">
        <v>507</v>
      </c>
      <c r="E135" s="74" t="s">
        <v>1084</v>
      </c>
      <c r="F135" s="74"/>
      <c r="G135" s="15" t="s">
        <v>427</v>
      </c>
      <c r="H135" s="22">
        <v>1</v>
      </c>
      <c r="I135" s="16">
        <v>15.19</v>
      </c>
      <c r="J135" s="16">
        <v>15.19</v>
      </c>
    </row>
    <row r="136" spans="1:10" ht="24" customHeight="1" x14ac:dyDescent="0.3">
      <c r="A136" s="31" t="s">
        <v>982</v>
      </c>
      <c r="B136" s="32" t="s">
        <v>987</v>
      </c>
      <c r="C136" s="31" t="s">
        <v>65</v>
      </c>
      <c r="D136" s="31" t="s">
        <v>988</v>
      </c>
      <c r="E136" s="77" t="s">
        <v>985</v>
      </c>
      <c r="F136" s="77"/>
      <c r="G136" s="33" t="s">
        <v>986</v>
      </c>
      <c r="H136" s="34">
        <v>0.2</v>
      </c>
      <c r="I136" s="35">
        <v>18.25</v>
      </c>
      <c r="J136" s="35">
        <v>3.65</v>
      </c>
    </row>
    <row r="137" spans="1:10" ht="26.1" customHeight="1" x14ac:dyDescent="0.3">
      <c r="A137" s="31" t="s">
        <v>982</v>
      </c>
      <c r="B137" s="32" t="s">
        <v>1085</v>
      </c>
      <c r="C137" s="31" t="s">
        <v>65</v>
      </c>
      <c r="D137" s="31" t="s">
        <v>1086</v>
      </c>
      <c r="E137" s="77" t="s">
        <v>985</v>
      </c>
      <c r="F137" s="77"/>
      <c r="G137" s="33" t="s">
        <v>986</v>
      </c>
      <c r="H137" s="34">
        <v>0.2</v>
      </c>
      <c r="I137" s="35">
        <v>22.24</v>
      </c>
      <c r="J137" s="35">
        <v>4.4400000000000004</v>
      </c>
    </row>
    <row r="138" spans="1:10" ht="26.1" customHeight="1" x14ac:dyDescent="0.3">
      <c r="A138" s="23" t="s">
        <v>973</v>
      </c>
      <c r="B138" s="24" t="s">
        <v>1087</v>
      </c>
      <c r="C138" s="23" t="s">
        <v>65</v>
      </c>
      <c r="D138" s="23" t="s">
        <v>1088</v>
      </c>
      <c r="E138" s="75" t="s">
        <v>975</v>
      </c>
      <c r="F138" s="75"/>
      <c r="G138" s="25" t="s">
        <v>252</v>
      </c>
      <c r="H138" s="26">
        <v>1</v>
      </c>
      <c r="I138" s="27">
        <v>6.02</v>
      </c>
      <c r="J138" s="27">
        <v>6.02</v>
      </c>
    </row>
    <row r="139" spans="1:10" ht="24" customHeight="1" x14ac:dyDescent="0.3">
      <c r="A139" s="23" t="s">
        <v>973</v>
      </c>
      <c r="B139" s="24" t="s">
        <v>1089</v>
      </c>
      <c r="C139" s="23" t="s">
        <v>65</v>
      </c>
      <c r="D139" s="23" t="s">
        <v>1090</v>
      </c>
      <c r="E139" s="75" t="s">
        <v>975</v>
      </c>
      <c r="F139" s="75"/>
      <c r="G139" s="25" t="s">
        <v>252</v>
      </c>
      <c r="H139" s="26">
        <v>0.54</v>
      </c>
      <c r="I139" s="27">
        <v>2</v>
      </c>
      <c r="J139" s="27">
        <v>1.08</v>
      </c>
    </row>
    <row r="140" spans="1:10" x14ac:dyDescent="0.3">
      <c r="A140" s="28"/>
      <c r="B140" s="28"/>
      <c r="C140" s="28"/>
      <c r="D140" s="28"/>
      <c r="E140" s="28" t="s">
        <v>976</v>
      </c>
      <c r="F140" s="29">
        <v>6.52</v>
      </c>
      <c r="G140" s="28" t="s">
        <v>977</v>
      </c>
      <c r="H140" s="29">
        <v>0</v>
      </c>
      <c r="I140" s="28" t="s">
        <v>978</v>
      </c>
      <c r="J140" s="29">
        <v>6.52</v>
      </c>
    </row>
    <row r="141" spans="1:10" ht="15" thickBot="1" x14ac:dyDescent="0.35">
      <c r="A141" s="28"/>
      <c r="B141" s="28"/>
      <c r="C141" s="28"/>
      <c r="D141" s="28"/>
      <c r="E141" s="28" t="s">
        <v>979</v>
      </c>
      <c r="F141" s="29">
        <v>3.0896460000000001</v>
      </c>
      <c r="G141" s="28"/>
      <c r="H141" s="76" t="s">
        <v>980</v>
      </c>
      <c r="I141" s="76"/>
      <c r="J141" s="29">
        <v>18.28</v>
      </c>
    </row>
    <row r="142" spans="1:10" ht="0.9" customHeight="1" thickTop="1" x14ac:dyDescent="0.3">
      <c r="A142" s="30"/>
      <c r="B142" s="30"/>
      <c r="C142" s="30"/>
      <c r="D142" s="30"/>
      <c r="E142" s="30"/>
      <c r="F142" s="30"/>
      <c r="G142" s="30"/>
      <c r="H142" s="30"/>
      <c r="I142" s="30"/>
      <c r="J142" s="30"/>
    </row>
    <row r="143" spans="1:10" ht="18" customHeight="1" x14ac:dyDescent="0.3">
      <c r="A143" s="9" t="s">
        <v>655</v>
      </c>
      <c r="B143" s="3" t="s">
        <v>52</v>
      </c>
      <c r="C143" s="9" t="s">
        <v>53</v>
      </c>
      <c r="D143" s="9" t="s">
        <v>9</v>
      </c>
      <c r="E143" s="65" t="s">
        <v>970</v>
      </c>
      <c r="F143" s="65"/>
      <c r="G143" s="10" t="s">
        <v>54</v>
      </c>
      <c r="H143" s="3" t="s">
        <v>55</v>
      </c>
      <c r="I143" s="3" t="s">
        <v>56</v>
      </c>
      <c r="J143" s="3" t="s">
        <v>10</v>
      </c>
    </row>
    <row r="144" spans="1:10" ht="26.1" customHeight="1" x14ac:dyDescent="0.3">
      <c r="A144" s="13" t="s">
        <v>971</v>
      </c>
      <c r="B144" s="14" t="s">
        <v>656</v>
      </c>
      <c r="C144" s="13" t="s">
        <v>60</v>
      </c>
      <c r="D144" s="13" t="s">
        <v>657</v>
      </c>
      <c r="E144" s="74" t="s">
        <v>1084</v>
      </c>
      <c r="F144" s="74"/>
      <c r="G144" s="15" t="s">
        <v>427</v>
      </c>
      <c r="H144" s="22">
        <v>1</v>
      </c>
      <c r="I144" s="16">
        <v>22.21</v>
      </c>
      <c r="J144" s="16">
        <v>22.21</v>
      </c>
    </row>
    <row r="145" spans="1:10" ht="24" customHeight="1" x14ac:dyDescent="0.3">
      <c r="A145" s="31" t="s">
        <v>982</v>
      </c>
      <c r="B145" s="32" t="s">
        <v>987</v>
      </c>
      <c r="C145" s="31" t="s">
        <v>65</v>
      </c>
      <c r="D145" s="31" t="s">
        <v>988</v>
      </c>
      <c r="E145" s="77" t="s">
        <v>985</v>
      </c>
      <c r="F145" s="77"/>
      <c r="G145" s="33" t="s">
        <v>986</v>
      </c>
      <c r="H145" s="34">
        <v>7.0000000000000007E-2</v>
      </c>
      <c r="I145" s="35">
        <v>18.25</v>
      </c>
      <c r="J145" s="35">
        <v>1.27</v>
      </c>
    </row>
    <row r="146" spans="1:10" ht="26.1" customHeight="1" x14ac:dyDescent="0.3">
      <c r="A146" s="31" t="s">
        <v>982</v>
      </c>
      <c r="B146" s="32" t="s">
        <v>1085</v>
      </c>
      <c r="C146" s="31" t="s">
        <v>65</v>
      </c>
      <c r="D146" s="31" t="s">
        <v>1086</v>
      </c>
      <c r="E146" s="77" t="s">
        <v>985</v>
      </c>
      <c r="F146" s="77"/>
      <c r="G146" s="33" t="s">
        <v>986</v>
      </c>
      <c r="H146" s="34">
        <v>7.0000000000000007E-2</v>
      </c>
      <c r="I146" s="35">
        <v>22.24</v>
      </c>
      <c r="J146" s="35">
        <v>1.55</v>
      </c>
    </row>
    <row r="147" spans="1:10" ht="26.1" customHeight="1" x14ac:dyDescent="0.3">
      <c r="A147" s="23" t="s">
        <v>973</v>
      </c>
      <c r="B147" s="24" t="s">
        <v>1091</v>
      </c>
      <c r="C147" s="23" t="s">
        <v>65</v>
      </c>
      <c r="D147" s="23" t="s">
        <v>1092</v>
      </c>
      <c r="E147" s="75" t="s">
        <v>975</v>
      </c>
      <c r="F147" s="75"/>
      <c r="G147" s="25" t="s">
        <v>252</v>
      </c>
      <c r="H147" s="26">
        <v>1</v>
      </c>
      <c r="I147" s="27">
        <v>18.25</v>
      </c>
      <c r="J147" s="27">
        <v>18.25</v>
      </c>
    </row>
    <row r="148" spans="1:10" ht="24" customHeight="1" x14ac:dyDescent="0.3">
      <c r="A148" s="23" t="s">
        <v>973</v>
      </c>
      <c r="B148" s="24" t="s">
        <v>1093</v>
      </c>
      <c r="C148" s="23" t="s">
        <v>65</v>
      </c>
      <c r="D148" s="23" t="s">
        <v>1094</v>
      </c>
      <c r="E148" s="75" t="s">
        <v>975</v>
      </c>
      <c r="F148" s="75"/>
      <c r="G148" s="25" t="s">
        <v>252</v>
      </c>
      <c r="H148" s="26">
        <v>9.4000000000000004E-3</v>
      </c>
      <c r="I148" s="27">
        <v>52.93</v>
      </c>
      <c r="J148" s="27">
        <v>0.49</v>
      </c>
    </row>
    <row r="149" spans="1:10" ht="24" customHeight="1" x14ac:dyDescent="0.3">
      <c r="A149" s="23" t="s">
        <v>973</v>
      </c>
      <c r="B149" s="24" t="s">
        <v>1095</v>
      </c>
      <c r="C149" s="23" t="s">
        <v>65</v>
      </c>
      <c r="D149" s="23" t="s">
        <v>1096</v>
      </c>
      <c r="E149" s="75" t="s">
        <v>975</v>
      </c>
      <c r="F149" s="75"/>
      <c r="G149" s="25" t="s">
        <v>252</v>
      </c>
      <c r="H149" s="26">
        <v>1.0999999999999999E-2</v>
      </c>
      <c r="I149" s="27">
        <v>59.97</v>
      </c>
      <c r="J149" s="27">
        <v>0.65</v>
      </c>
    </row>
    <row r="150" spans="1:10" x14ac:dyDescent="0.3">
      <c r="A150" s="28"/>
      <c r="B150" s="28"/>
      <c r="C150" s="28"/>
      <c r="D150" s="28"/>
      <c r="E150" s="28" t="s">
        <v>976</v>
      </c>
      <c r="F150" s="29">
        <v>2.27</v>
      </c>
      <c r="G150" s="28" t="s">
        <v>977</v>
      </c>
      <c r="H150" s="29">
        <v>0</v>
      </c>
      <c r="I150" s="28" t="s">
        <v>978</v>
      </c>
      <c r="J150" s="29">
        <v>2.27</v>
      </c>
    </row>
    <row r="151" spans="1:10" ht="15" thickBot="1" x14ac:dyDescent="0.35">
      <c r="A151" s="28"/>
      <c r="B151" s="28"/>
      <c r="C151" s="28"/>
      <c r="D151" s="28"/>
      <c r="E151" s="28" t="s">
        <v>979</v>
      </c>
      <c r="F151" s="29">
        <v>4.5175140000000003</v>
      </c>
      <c r="G151" s="28"/>
      <c r="H151" s="76" t="s">
        <v>980</v>
      </c>
      <c r="I151" s="76"/>
      <c r="J151" s="29">
        <v>26.73</v>
      </c>
    </row>
    <row r="152" spans="1:10" ht="0.9" customHeight="1" thickTop="1" x14ac:dyDescent="0.3">
      <c r="A152" s="30"/>
      <c r="B152" s="30"/>
      <c r="C152" s="30"/>
      <c r="D152" s="30"/>
      <c r="E152" s="30"/>
      <c r="F152" s="30"/>
      <c r="G152" s="30"/>
      <c r="H152" s="30"/>
      <c r="I152" s="30"/>
      <c r="J152" s="30"/>
    </row>
    <row r="153" spans="1:10" ht="18" customHeight="1" x14ac:dyDescent="0.3">
      <c r="A153" s="9" t="s">
        <v>706</v>
      </c>
      <c r="B153" s="3" t="s">
        <v>52</v>
      </c>
      <c r="C153" s="9" t="s">
        <v>53</v>
      </c>
      <c r="D153" s="9" t="s">
        <v>9</v>
      </c>
      <c r="E153" s="65" t="s">
        <v>970</v>
      </c>
      <c r="F153" s="65"/>
      <c r="G153" s="10" t="s">
        <v>54</v>
      </c>
      <c r="H153" s="3" t="s">
        <v>55</v>
      </c>
      <c r="I153" s="3" t="s">
        <v>56</v>
      </c>
      <c r="J153" s="3" t="s">
        <v>10</v>
      </c>
    </row>
    <row r="154" spans="1:10" ht="26.1" customHeight="1" x14ac:dyDescent="0.3">
      <c r="A154" s="13" t="s">
        <v>971</v>
      </c>
      <c r="B154" s="14" t="s">
        <v>707</v>
      </c>
      <c r="C154" s="13" t="s">
        <v>60</v>
      </c>
      <c r="D154" s="13" t="s">
        <v>708</v>
      </c>
      <c r="E154" s="74" t="s">
        <v>1097</v>
      </c>
      <c r="F154" s="74"/>
      <c r="G154" s="15" t="s">
        <v>427</v>
      </c>
      <c r="H154" s="22">
        <v>1</v>
      </c>
      <c r="I154" s="16">
        <v>97.93</v>
      </c>
      <c r="J154" s="16">
        <v>97.93</v>
      </c>
    </row>
    <row r="155" spans="1:10" ht="24" customHeight="1" x14ac:dyDescent="0.3">
      <c r="A155" s="31" t="s">
        <v>982</v>
      </c>
      <c r="B155" s="32" t="s">
        <v>987</v>
      </c>
      <c r="C155" s="31" t="s">
        <v>65</v>
      </c>
      <c r="D155" s="31" t="s">
        <v>988</v>
      </c>
      <c r="E155" s="77" t="s">
        <v>985</v>
      </c>
      <c r="F155" s="77"/>
      <c r="G155" s="33" t="s">
        <v>986</v>
      </c>
      <c r="H155" s="34">
        <v>0.2</v>
      </c>
      <c r="I155" s="35">
        <v>18.25</v>
      </c>
      <c r="J155" s="35">
        <v>3.65</v>
      </c>
    </row>
    <row r="156" spans="1:10" ht="39" customHeight="1" x14ac:dyDescent="0.3">
      <c r="A156" s="23" t="s">
        <v>973</v>
      </c>
      <c r="B156" s="24" t="s">
        <v>1098</v>
      </c>
      <c r="C156" s="23" t="s">
        <v>65</v>
      </c>
      <c r="D156" s="23" t="s">
        <v>1099</v>
      </c>
      <c r="E156" s="75" t="s">
        <v>975</v>
      </c>
      <c r="F156" s="75"/>
      <c r="G156" s="25" t="s">
        <v>252</v>
      </c>
      <c r="H156" s="26">
        <v>1</v>
      </c>
      <c r="I156" s="27">
        <v>94.28</v>
      </c>
      <c r="J156" s="27">
        <v>94.28</v>
      </c>
    </row>
    <row r="157" spans="1:10" x14ac:dyDescent="0.3">
      <c r="A157" s="28"/>
      <c r="B157" s="28"/>
      <c r="C157" s="28"/>
      <c r="D157" s="28"/>
      <c r="E157" s="28" t="s">
        <v>976</v>
      </c>
      <c r="F157" s="29">
        <v>2.81</v>
      </c>
      <c r="G157" s="28" t="s">
        <v>977</v>
      </c>
      <c r="H157" s="29">
        <v>0</v>
      </c>
      <c r="I157" s="28" t="s">
        <v>978</v>
      </c>
      <c r="J157" s="29">
        <v>2.81</v>
      </c>
    </row>
    <row r="158" spans="1:10" ht="15" thickBot="1" x14ac:dyDescent="0.35">
      <c r="A158" s="28"/>
      <c r="B158" s="28"/>
      <c r="C158" s="28"/>
      <c r="D158" s="28"/>
      <c r="E158" s="28" t="s">
        <v>979</v>
      </c>
      <c r="F158" s="29">
        <v>19.918962000000001</v>
      </c>
      <c r="G158" s="28"/>
      <c r="H158" s="76" t="s">
        <v>980</v>
      </c>
      <c r="I158" s="76"/>
      <c r="J158" s="29">
        <v>117.85</v>
      </c>
    </row>
    <row r="159" spans="1:10" ht="0.9" customHeight="1" thickTop="1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30"/>
    </row>
    <row r="160" spans="1:10" ht="18" customHeight="1" x14ac:dyDescent="0.3">
      <c r="A160" s="9" t="s">
        <v>709</v>
      </c>
      <c r="B160" s="3" t="s">
        <v>52</v>
      </c>
      <c r="C160" s="9" t="s">
        <v>53</v>
      </c>
      <c r="D160" s="9" t="s">
        <v>9</v>
      </c>
      <c r="E160" s="65" t="s">
        <v>970</v>
      </c>
      <c r="F160" s="65"/>
      <c r="G160" s="10" t="s">
        <v>54</v>
      </c>
      <c r="H160" s="3" t="s">
        <v>55</v>
      </c>
      <c r="I160" s="3" t="s">
        <v>56</v>
      </c>
      <c r="J160" s="3" t="s">
        <v>10</v>
      </c>
    </row>
    <row r="161" spans="1:10" ht="51.9" customHeight="1" x14ac:dyDescent="0.3">
      <c r="A161" s="13" t="s">
        <v>971</v>
      </c>
      <c r="B161" s="14" t="s">
        <v>710</v>
      </c>
      <c r="C161" s="13" t="s">
        <v>60</v>
      </c>
      <c r="D161" s="13" t="s">
        <v>711</v>
      </c>
      <c r="E161" s="74" t="s">
        <v>1097</v>
      </c>
      <c r="F161" s="74"/>
      <c r="G161" s="15" t="s">
        <v>427</v>
      </c>
      <c r="H161" s="22">
        <v>1</v>
      </c>
      <c r="I161" s="16">
        <v>36.28</v>
      </c>
      <c r="J161" s="16">
        <v>36.28</v>
      </c>
    </row>
    <row r="162" spans="1:10" ht="24" customHeight="1" x14ac:dyDescent="0.3">
      <c r="A162" s="31" t="s">
        <v>982</v>
      </c>
      <c r="B162" s="32" t="s">
        <v>987</v>
      </c>
      <c r="C162" s="31" t="s">
        <v>65</v>
      </c>
      <c r="D162" s="31" t="s">
        <v>988</v>
      </c>
      <c r="E162" s="77" t="s">
        <v>985</v>
      </c>
      <c r="F162" s="77"/>
      <c r="G162" s="33" t="s">
        <v>986</v>
      </c>
      <c r="H162" s="34">
        <v>0.2</v>
      </c>
      <c r="I162" s="35">
        <v>18.25</v>
      </c>
      <c r="J162" s="35">
        <v>3.65</v>
      </c>
    </row>
    <row r="163" spans="1:10" ht="51.9" customHeight="1" x14ac:dyDescent="0.3">
      <c r="A163" s="23" t="s">
        <v>973</v>
      </c>
      <c r="B163" s="24" t="s">
        <v>1100</v>
      </c>
      <c r="C163" s="23" t="s">
        <v>65</v>
      </c>
      <c r="D163" s="23" t="s">
        <v>1101</v>
      </c>
      <c r="E163" s="75" t="s">
        <v>975</v>
      </c>
      <c r="F163" s="75"/>
      <c r="G163" s="25" t="s">
        <v>252</v>
      </c>
      <c r="H163" s="26">
        <v>1</v>
      </c>
      <c r="I163" s="27">
        <v>32.630000000000003</v>
      </c>
      <c r="J163" s="27">
        <v>32.630000000000003</v>
      </c>
    </row>
    <row r="164" spans="1:10" x14ac:dyDescent="0.3">
      <c r="A164" s="28"/>
      <c r="B164" s="28"/>
      <c r="C164" s="28"/>
      <c r="D164" s="28"/>
      <c r="E164" s="28" t="s">
        <v>976</v>
      </c>
      <c r="F164" s="29">
        <v>2.81</v>
      </c>
      <c r="G164" s="28" t="s">
        <v>977</v>
      </c>
      <c r="H164" s="29">
        <v>0</v>
      </c>
      <c r="I164" s="28" t="s">
        <v>978</v>
      </c>
      <c r="J164" s="29">
        <v>2.81</v>
      </c>
    </row>
    <row r="165" spans="1:10" ht="15" thickBot="1" x14ac:dyDescent="0.35">
      <c r="A165" s="28"/>
      <c r="B165" s="28"/>
      <c r="C165" s="28"/>
      <c r="D165" s="28"/>
      <c r="E165" s="28" t="s">
        <v>979</v>
      </c>
      <c r="F165" s="29">
        <v>7.3793519999999999</v>
      </c>
      <c r="G165" s="28"/>
      <c r="H165" s="76" t="s">
        <v>980</v>
      </c>
      <c r="I165" s="76"/>
      <c r="J165" s="29">
        <v>43.66</v>
      </c>
    </row>
    <row r="166" spans="1:10" ht="0.9" customHeight="1" thickTop="1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30"/>
    </row>
    <row r="167" spans="1:10" ht="50.1" customHeight="1" x14ac:dyDescent="0.3">
      <c r="A167" s="68" t="s">
        <v>1102</v>
      </c>
      <c r="B167" s="69"/>
      <c r="C167" s="69"/>
      <c r="D167" s="69"/>
      <c r="E167" s="69"/>
      <c r="F167" s="69"/>
      <c r="G167" s="69"/>
      <c r="H167" s="69"/>
      <c r="I167" s="69"/>
      <c r="J167" s="69"/>
    </row>
    <row r="168" spans="1:10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3">
      <c r="A169" s="71"/>
      <c r="B169" s="71"/>
      <c r="C169" s="71"/>
      <c r="D169" s="6"/>
      <c r="E169" s="7"/>
      <c r="F169" s="67" t="s">
        <v>47</v>
      </c>
      <c r="G169" s="71"/>
      <c r="H169" s="72">
        <v>1184941.8600000001</v>
      </c>
      <c r="I169" s="71"/>
      <c r="J169" s="71"/>
    </row>
    <row r="170" spans="1:10" x14ac:dyDescent="0.3">
      <c r="A170" s="71"/>
      <c r="B170" s="71"/>
      <c r="C170" s="71"/>
      <c r="D170" s="6"/>
      <c r="E170" s="7"/>
      <c r="F170" s="67" t="s">
        <v>48</v>
      </c>
      <c r="G170" s="71"/>
      <c r="H170" s="72">
        <v>240992.56</v>
      </c>
      <c r="I170" s="71"/>
      <c r="J170" s="71"/>
    </row>
    <row r="171" spans="1:10" x14ac:dyDescent="0.3">
      <c r="A171" s="71"/>
      <c r="B171" s="71"/>
      <c r="C171" s="71"/>
      <c r="D171" s="6"/>
      <c r="E171" s="7"/>
      <c r="F171" s="67" t="s">
        <v>49</v>
      </c>
      <c r="G171" s="71"/>
      <c r="H171" s="72">
        <v>1425934.42</v>
      </c>
      <c r="I171" s="71"/>
      <c r="J171" s="71"/>
    </row>
    <row r="172" spans="1:10" ht="60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ht="69.900000000000006" customHeight="1" x14ac:dyDescent="0.3">
      <c r="A173" s="73" t="s">
        <v>50</v>
      </c>
      <c r="B173" s="69"/>
      <c r="C173" s="69"/>
      <c r="D173" s="69"/>
      <c r="E173" s="69"/>
      <c r="F173" s="69"/>
      <c r="G173" s="69"/>
      <c r="H173" s="69"/>
      <c r="I173" s="69"/>
      <c r="J173" s="69"/>
    </row>
  </sheetData>
  <mergeCells count="149">
    <mergeCell ref="A173:J173"/>
    <mergeCell ref="A170:C170"/>
    <mergeCell ref="F170:G170"/>
    <mergeCell ref="H170:J170"/>
    <mergeCell ref="A171:C171"/>
    <mergeCell ref="F171:G171"/>
    <mergeCell ref="H171:J171"/>
    <mergeCell ref="E161:F161"/>
    <mergeCell ref="E162:F162"/>
    <mergeCell ref="E163:F163"/>
    <mergeCell ref="H165:I165"/>
    <mergeCell ref="A167:J167"/>
    <mergeCell ref="A169:C169"/>
    <mergeCell ref="F169:G169"/>
    <mergeCell ref="H169:J169"/>
    <mergeCell ref="E153:F153"/>
    <mergeCell ref="E154:F154"/>
    <mergeCell ref="E155:F155"/>
    <mergeCell ref="E156:F156"/>
    <mergeCell ref="H158:I158"/>
    <mergeCell ref="E160:F160"/>
    <mergeCell ref="E145:F145"/>
    <mergeCell ref="E146:F146"/>
    <mergeCell ref="E147:F147"/>
    <mergeCell ref="E148:F148"/>
    <mergeCell ref="E149:F149"/>
    <mergeCell ref="H151:I151"/>
    <mergeCell ref="E137:F137"/>
    <mergeCell ref="E138:F138"/>
    <mergeCell ref="E139:F139"/>
    <mergeCell ref="H141:I141"/>
    <mergeCell ref="E143:F143"/>
    <mergeCell ref="E144:F144"/>
    <mergeCell ref="E129:F129"/>
    <mergeCell ref="E130:F130"/>
    <mergeCell ref="H132:I132"/>
    <mergeCell ref="E134:F134"/>
    <mergeCell ref="E135:F135"/>
    <mergeCell ref="E136:F136"/>
    <mergeCell ref="E121:F121"/>
    <mergeCell ref="H123:I123"/>
    <mergeCell ref="E125:F125"/>
    <mergeCell ref="E126:F126"/>
    <mergeCell ref="E127:F127"/>
    <mergeCell ref="E128:F128"/>
    <mergeCell ref="E113:F113"/>
    <mergeCell ref="H115:I115"/>
    <mergeCell ref="E117:F117"/>
    <mergeCell ref="E118:F118"/>
    <mergeCell ref="E119:F119"/>
    <mergeCell ref="E120:F120"/>
    <mergeCell ref="E105:F105"/>
    <mergeCell ref="H107:I107"/>
    <mergeCell ref="E109:F109"/>
    <mergeCell ref="E110:F110"/>
    <mergeCell ref="E111:F111"/>
    <mergeCell ref="E112:F112"/>
    <mergeCell ref="E99:F99"/>
    <mergeCell ref="E100:F100"/>
    <mergeCell ref="E101:F101"/>
    <mergeCell ref="E102:F102"/>
    <mergeCell ref="E103:F103"/>
    <mergeCell ref="E104:F104"/>
    <mergeCell ref="E91:F91"/>
    <mergeCell ref="E92:F92"/>
    <mergeCell ref="E93:F93"/>
    <mergeCell ref="E94:F94"/>
    <mergeCell ref="E95:F95"/>
    <mergeCell ref="H97:I97"/>
    <mergeCell ref="E83:F83"/>
    <mergeCell ref="E84:F84"/>
    <mergeCell ref="E85:F85"/>
    <mergeCell ref="H87:I87"/>
    <mergeCell ref="E89:F89"/>
    <mergeCell ref="E90:F90"/>
    <mergeCell ref="E75:F75"/>
    <mergeCell ref="E76:F76"/>
    <mergeCell ref="H78:I78"/>
    <mergeCell ref="E80:F80"/>
    <mergeCell ref="E81:F81"/>
    <mergeCell ref="E82:F82"/>
    <mergeCell ref="E67:F67"/>
    <mergeCell ref="E68:F68"/>
    <mergeCell ref="H70:I70"/>
    <mergeCell ref="E72:F72"/>
    <mergeCell ref="E73:F73"/>
    <mergeCell ref="E74:F74"/>
    <mergeCell ref="E59:F59"/>
    <mergeCell ref="E60:F60"/>
    <mergeCell ref="H62:I62"/>
    <mergeCell ref="E64:F64"/>
    <mergeCell ref="E65:F65"/>
    <mergeCell ref="E66:F66"/>
    <mergeCell ref="E53:F53"/>
    <mergeCell ref="E54:F54"/>
    <mergeCell ref="E55:F55"/>
    <mergeCell ref="E56:F56"/>
    <mergeCell ref="E57:F57"/>
    <mergeCell ref="E58:F58"/>
    <mergeCell ref="E45:F45"/>
    <mergeCell ref="E46:F46"/>
    <mergeCell ref="H48:I48"/>
    <mergeCell ref="E50:F50"/>
    <mergeCell ref="E51:F51"/>
    <mergeCell ref="E52:F52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5:F25"/>
    <mergeCell ref="E26:F26"/>
    <mergeCell ref="E27:F27"/>
    <mergeCell ref="E28:F28"/>
    <mergeCell ref="H30:I30"/>
    <mergeCell ref="E32:F32"/>
    <mergeCell ref="E17:F17"/>
    <mergeCell ref="E18:F18"/>
    <mergeCell ref="E19:F19"/>
    <mergeCell ref="H21:I21"/>
    <mergeCell ref="E23:F23"/>
    <mergeCell ref="E24:F24"/>
    <mergeCell ref="E11:F11"/>
    <mergeCell ref="E12:F12"/>
    <mergeCell ref="E13:F13"/>
    <mergeCell ref="E14:F14"/>
    <mergeCell ref="E15:F15"/>
    <mergeCell ref="E16:F16"/>
    <mergeCell ref="A3:J3"/>
    <mergeCell ref="A4:J4"/>
    <mergeCell ref="E5:F5"/>
    <mergeCell ref="E6:F6"/>
    <mergeCell ref="E7:F7"/>
    <mergeCell ref="H9:I9"/>
    <mergeCell ref="C1:D1"/>
    <mergeCell ref="E1:F1"/>
    <mergeCell ref="G1:H1"/>
    <mergeCell ref="I1:J1"/>
    <mergeCell ref="C2:D2"/>
    <mergeCell ref="E2:F2"/>
    <mergeCell ref="G2:H2"/>
    <mergeCell ref="I2:J2"/>
  </mergeCells>
  <pageMargins left="0.51181102362204722" right="0.51181102362204722" top="0.78740157480314965" bottom="0.78740157480314965" header="0.31496062992125984" footer="0.31496062992125984"/>
  <pageSetup paperSize="9" scale="4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tabSelected="1" view="pageBreakPreview" topLeftCell="A10" zoomScale="60" zoomScaleNormal="100" workbookViewId="0">
      <selection activeCell="J35" sqref="J35"/>
    </sheetView>
  </sheetViews>
  <sheetFormatPr defaultRowHeight="14.4" x14ac:dyDescent="0.3"/>
  <cols>
    <col min="1" max="1" width="22.88671875" bestFit="1" customWidth="1"/>
    <col min="2" max="2" width="39.88671875" customWidth="1"/>
    <col min="3" max="3" width="30.88671875" customWidth="1"/>
    <col min="4" max="30" width="13.6640625" bestFit="1" customWidth="1"/>
  </cols>
  <sheetData>
    <row r="1" spans="1:9" x14ac:dyDescent="0.3">
      <c r="A1" s="1"/>
      <c r="B1" s="1" t="s">
        <v>0</v>
      </c>
      <c r="C1" s="1" t="s">
        <v>1</v>
      </c>
      <c r="D1" s="66" t="s">
        <v>2</v>
      </c>
      <c r="E1" s="66"/>
      <c r="F1" s="66" t="s">
        <v>3</v>
      </c>
      <c r="G1" s="66"/>
    </row>
    <row r="2" spans="1:9" ht="92.4" x14ac:dyDescent="0.3">
      <c r="A2" s="2"/>
      <c r="B2" s="2" t="s">
        <v>1224</v>
      </c>
      <c r="C2" s="2" t="s">
        <v>4</v>
      </c>
      <c r="D2" s="67" t="s">
        <v>5</v>
      </c>
      <c r="E2" s="67"/>
      <c r="F2" s="67" t="s">
        <v>6</v>
      </c>
      <c r="G2" s="67"/>
    </row>
    <row r="3" spans="1:9" x14ac:dyDescent="0.3">
      <c r="A3" s="68" t="s">
        <v>1103</v>
      </c>
      <c r="B3" s="69"/>
      <c r="C3" s="69"/>
      <c r="D3" s="69"/>
      <c r="E3" s="69"/>
      <c r="F3" s="69"/>
      <c r="G3" s="69"/>
    </row>
    <row r="4" spans="1:9" x14ac:dyDescent="0.3">
      <c r="A4" s="9" t="s">
        <v>8</v>
      </c>
      <c r="B4" s="9" t="s">
        <v>9</v>
      </c>
      <c r="C4" s="3" t="s">
        <v>1104</v>
      </c>
      <c r="D4" s="3" t="s">
        <v>1105</v>
      </c>
      <c r="E4" s="3" t="s">
        <v>1106</v>
      </c>
      <c r="F4" s="3" t="s">
        <v>1107</v>
      </c>
      <c r="G4" s="3" t="s">
        <v>1108</v>
      </c>
      <c r="H4" s="3" t="s">
        <v>1109</v>
      </c>
      <c r="I4" s="3" t="s">
        <v>1110</v>
      </c>
    </row>
    <row r="5" spans="1:9" ht="27" thickBot="1" x14ac:dyDescent="0.35">
      <c r="A5" s="11" t="s">
        <v>11</v>
      </c>
      <c r="B5" s="11" t="s">
        <v>12</v>
      </c>
      <c r="C5" s="12" t="s">
        <v>1111</v>
      </c>
      <c r="D5" s="36" t="s">
        <v>1111</v>
      </c>
      <c r="E5" s="12" t="s">
        <v>1112</v>
      </c>
      <c r="F5" s="12" t="s">
        <v>1112</v>
      </c>
      <c r="G5" s="12" t="s">
        <v>1112</v>
      </c>
      <c r="H5" s="12" t="s">
        <v>1112</v>
      </c>
      <c r="I5" s="12" t="s">
        <v>1112</v>
      </c>
    </row>
    <row r="6" spans="1:9" ht="27.6" thickTop="1" thickBot="1" x14ac:dyDescent="0.35">
      <c r="A6" s="11" t="s">
        <v>13</v>
      </c>
      <c r="B6" s="11" t="s">
        <v>14</v>
      </c>
      <c r="C6" s="12" t="s">
        <v>1113</v>
      </c>
      <c r="D6" s="36" t="s">
        <v>1114</v>
      </c>
      <c r="E6" s="36" t="s">
        <v>1114</v>
      </c>
      <c r="F6" s="12" t="s">
        <v>1112</v>
      </c>
      <c r="G6" s="12" t="s">
        <v>1112</v>
      </c>
      <c r="H6" s="12" t="s">
        <v>1112</v>
      </c>
      <c r="I6" s="12" t="s">
        <v>1112</v>
      </c>
    </row>
    <row r="7" spans="1:9" ht="27.6" thickTop="1" thickBot="1" x14ac:dyDescent="0.35">
      <c r="A7" s="11" t="s">
        <v>15</v>
      </c>
      <c r="B7" s="11" t="s">
        <v>16</v>
      </c>
      <c r="C7" s="12" t="s">
        <v>1115</v>
      </c>
      <c r="D7" s="12" t="s">
        <v>1112</v>
      </c>
      <c r="E7" s="36" t="s">
        <v>1116</v>
      </c>
      <c r="F7" s="36" t="s">
        <v>1117</v>
      </c>
      <c r="G7" s="36" t="s">
        <v>1116</v>
      </c>
      <c r="H7" s="12" t="s">
        <v>1112</v>
      </c>
      <c r="I7" s="12" t="s">
        <v>1112</v>
      </c>
    </row>
    <row r="8" spans="1:9" ht="27.6" thickTop="1" thickBot="1" x14ac:dyDescent="0.35">
      <c r="A8" s="11" t="s">
        <v>17</v>
      </c>
      <c r="B8" s="11" t="s">
        <v>18</v>
      </c>
      <c r="C8" s="12" t="s">
        <v>1118</v>
      </c>
      <c r="D8" s="12" t="s">
        <v>1112</v>
      </c>
      <c r="E8" s="36" t="s">
        <v>1119</v>
      </c>
      <c r="F8" s="36" t="s">
        <v>1119</v>
      </c>
      <c r="G8" s="12" t="s">
        <v>1112</v>
      </c>
      <c r="H8" s="12" t="s">
        <v>1112</v>
      </c>
      <c r="I8" s="12" t="s">
        <v>1112</v>
      </c>
    </row>
    <row r="9" spans="1:9" ht="27.6" thickTop="1" thickBot="1" x14ac:dyDescent="0.35">
      <c r="A9" s="11" t="s">
        <v>19</v>
      </c>
      <c r="B9" s="11" t="s">
        <v>20</v>
      </c>
      <c r="C9" s="12" t="s">
        <v>1120</v>
      </c>
      <c r="D9" s="12" t="s">
        <v>1112</v>
      </c>
      <c r="E9" s="12" t="s">
        <v>1112</v>
      </c>
      <c r="F9" s="12" t="s">
        <v>1112</v>
      </c>
      <c r="G9" s="12" t="s">
        <v>1112</v>
      </c>
      <c r="H9" s="36" t="s">
        <v>1121</v>
      </c>
      <c r="I9" s="36" t="s">
        <v>1121</v>
      </c>
    </row>
    <row r="10" spans="1:9" ht="27.6" thickTop="1" thickBot="1" x14ac:dyDescent="0.35">
      <c r="A10" s="11" t="s">
        <v>21</v>
      </c>
      <c r="B10" s="11" t="s">
        <v>22</v>
      </c>
      <c r="C10" s="12" t="s">
        <v>1122</v>
      </c>
      <c r="D10" s="12" t="s">
        <v>1112</v>
      </c>
      <c r="E10" s="12" t="s">
        <v>1112</v>
      </c>
      <c r="F10" s="12" t="s">
        <v>1112</v>
      </c>
      <c r="G10" s="36" t="s">
        <v>1123</v>
      </c>
      <c r="H10" s="36" t="s">
        <v>1123</v>
      </c>
      <c r="I10" s="12" t="s">
        <v>1112</v>
      </c>
    </row>
    <row r="11" spans="1:9" ht="27.6" thickTop="1" thickBot="1" x14ac:dyDescent="0.35">
      <c r="A11" s="11" t="s">
        <v>23</v>
      </c>
      <c r="B11" s="11" t="s">
        <v>24</v>
      </c>
      <c r="C11" s="12" t="s">
        <v>1124</v>
      </c>
      <c r="D11" s="36" t="s">
        <v>1124</v>
      </c>
      <c r="E11" s="12" t="s">
        <v>1112</v>
      </c>
      <c r="F11" s="12" t="s">
        <v>1112</v>
      </c>
      <c r="G11" s="12" t="s">
        <v>1112</v>
      </c>
      <c r="H11" s="12" t="s">
        <v>1112</v>
      </c>
      <c r="I11" s="12" t="s">
        <v>1112</v>
      </c>
    </row>
    <row r="12" spans="1:9" ht="27.6" thickTop="1" thickBot="1" x14ac:dyDescent="0.35">
      <c r="A12" s="11" t="s">
        <v>25</v>
      </c>
      <c r="B12" s="11" t="s">
        <v>26</v>
      </c>
      <c r="C12" s="12" t="s">
        <v>1125</v>
      </c>
      <c r="D12" s="12" t="s">
        <v>1112</v>
      </c>
      <c r="E12" s="12" t="s">
        <v>1112</v>
      </c>
      <c r="F12" s="12" t="s">
        <v>1112</v>
      </c>
      <c r="G12" s="36" t="s">
        <v>1125</v>
      </c>
      <c r="H12" s="12" t="s">
        <v>1112</v>
      </c>
      <c r="I12" s="12" t="s">
        <v>1112</v>
      </c>
    </row>
    <row r="13" spans="1:9" ht="27.6" thickTop="1" thickBot="1" x14ac:dyDescent="0.35">
      <c r="A13" s="11" t="s">
        <v>27</v>
      </c>
      <c r="B13" s="11" t="s">
        <v>28</v>
      </c>
      <c r="C13" s="12" t="s">
        <v>1126</v>
      </c>
      <c r="D13" s="12" t="s">
        <v>1112</v>
      </c>
      <c r="E13" s="12" t="s">
        <v>1112</v>
      </c>
      <c r="F13" s="12" t="s">
        <v>1112</v>
      </c>
      <c r="G13" s="12" t="s">
        <v>1112</v>
      </c>
      <c r="H13" s="36" t="s">
        <v>1127</v>
      </c>
      <c r="I13" s="36" t="s">
        <v>1127</v>
      </c>
    </row>
    <row r="14" spans="1:9" ht="27.6" thickTop="1" thickBot="1" x14ac:dyDescent="0.35">
      <c r="A14" s="11" t="s">
        <v>29</v>
      </c>
      <c r="B14" s="11" t="s">
        <v>30</v>
      </c>
      <c r="C14" s="12" t="s">
        <v>1128</v>
      </c>
      <c r="D14" s="12" t="s">
        <v>1112</v>
      </c>
      <c r="E14" s="12" t="s">
        <v>1112</v>
      </c>
      <c r="F14" s="36" t="s">
        <v>1129</v>
      </c>
      <c r="G14" s="36" t="s">
        <v>1129</v>
      </c>
      <c r="H14" s="12" t="s">
        <v>1112</v>
      </c>
      <c r="I14" s="12" t="s">
        <v>1112</v>
      </c>
    </row>
    <row r="15" spans="1:9" ht="27.6" thickTop="1" thickBot="1" x14ac:dyDescent="0.35">
      <c r="A15" s="11" t="s">
        <v>31</v>
      </c>
      <c r="B15" s="11" t="s">
        <v>32</v>
      </c>
      <c r="C15" s="12" t="s">
        <v>1130</v>
      </c>
      <c r="D15" s="12" t="s">
        <v>1112</v>
      </c>
      <c r="E15" s="12" t="s">
        <v>1112</v>
      </c>
      <c r="F15" s="12" t="s">
        <v>1112</v>
      </c>
      <c r="G15" s="12" t="s">
        <v>1112</v>
      </c>
      <c r="H15" s="36" t="s">
        <v>1131</v>
      </c>
      <c r="I15" s="36" t="s">
        <v>1131</v>
      </c>
    </row>
    <row r="16" spans="1:9" ht="27.6" thickTop="1" thickBot="1" x14ac:dyDescent="0.35">
      <c r="A16" s="11" t="s">
        <v>33</v>
      </c>
      <c r="B16" s="11" t="s">
        <v>34</v>
      </c>
      <c r="C16" s="12" t="s">
        <v>1132</v>
      </c>
      <c r="D16" s="36" t="s">
        <v>1133</v>
      </c>
      <c r="E16" s="36" t="s">
        <v>1133</v>
      </c>
      <c r="F16" s="12" t="s">
        <v>1112</v>
      </c>
      <c r="G16" s="12" t="s">
        <v>1112</v>
      </c>
      <c r="H16" s="12" t="s">
        <v>1112</v>
      </c>
      <c r="I16" s="12" t="s">
        <v>1112</v>
      </c>
    </row>
    <row r="17" spans="1:9" ht="27.6" thickTop="1" thickBot="1" x14ac:dyDescent="0.35">
      <c r="A17" s="11" t="s">
        <v>35</v>
      </c>
      <c r="B17" s="11" t="s">
        <v>36</v>
      </c>
      <c r="C17" s="12" t="s">
        <v>1134</v>
      </c>
      <c r="D17" s="36" t="s">
        <v>1135</v>
      </c>
      <c r="E17" s="36" t="s">
        <v>1135</v>
      </c>
      <c r="F17" s="12" t="s">
        <v>1112</v>
      </c>
      <c r="G17" s="12" t="s">
        <v>1112</v>
      </c>
      <c r="H17" s="12" t="s">
        <v>1112</v>
      </c>
      <c r="I17" s="12" t="s">
        <v>1112</v>
      </c>
    </row>
    <row r="18" spans="1:9" ht="27.6" thickTop="1" thickBot="1" x14ac:dyDescent="0.35">
      <c r="A18" s="11" t="s">
        <v>37</v>
      </c>
      <c r="B18" s="11" t="s">
        <v>38</v>
      </c>
      <c r="C18" s="12" t="s">
        <v>1136</v>
      </c>
      <c r="D18" s="36" t="s">
        <v>1136</v>
      </c>
      <c r="E18" s="12" t="s">
        <v>1112</v>
      </c>
      <c r="F18" s="12" t="s">
        <v>1112</v>
      </c>
      <c r="G18" s="12" t="s">
        <v>1112</v>
      </c>
      <c r="H18" s="12" t="s">
        <v>1112</v>
      </c>
      <c r="I18" s="12" t="s">
        <v>1112</v>
      </c>
    </row>
    <row r="19" spans="1:9" ht="27.6" thickTop="1" thickBot="1" x14ac:dyDescent="0.35">
      <c r="A19" s="11" t="s">
        <v>39</v>
      </c>
      <c r="B19" s="11" t="s">
        <v>40</v>
      </c>
      <c r="C19" s="12" t="s">
        <v>1137</v>
      </c>
      <c r="D19" s="12" t="s">
        <v>1112</v>
      </c>
      <c r="E19" s="12" t="s">
        <v>1112</v>
      </c>
      <c r="F19" s="12" t="s">
        <v>1112</v>
      </c>
      <c r="G19" s="12" t="s">
        <v>1112</v>
      </c>
      <c r="H19" s="12" t="s">
        <v>1112</v>
      </c>
      <c r="I19" s="36" t="s">
        <v>1137</v>
      </c>
    </row>
    <row r="20" spans="1:9" ht="27.6" thickTop="1" thickBot="1" x14ac:dyDescent="0.35">
      <c r="A20" s="11" t="s">
        <v>41</v>
      </c>
      <c r="B20" s="11" t="s">
        <v>42</v>
      </c>
      <c r="C20" s="12" t="s">
        <v>1138</v>
      </c>
      <c r="D20" s="12" t="s">
        <v>1112</v>
      </c>
      <c r="E20" s="12" t="s">
        <v>1112</v>
      </c>
      <c r="F20" s="12" t="s">
        <v>1112</v>
      </c>
      <c r="G20" s="12" t="s">
        <v>1112</v>
      </c>
      <c r="H20" s="36" t="s">
        <v>1139</v>
      </c>
      <c r="I20" s="36" t="s">
        <v>1139</v>
      </c>
    </row>
    <row r="21" spans="1:9" ht="27.6" thickTop="1" thickBot="1" x14ac:dyDescent="0.35">
      <c r="A21" s="11" t="s">
        <v>43</v>
      </c>
      <c r="B21" s="11" t="s">
        <v>44</v>
      </c>
      <c r="C21" s="12" t="s">
        <v>1140</v>
      </c>
      <c r="D21" s="12" t="s">
        <v>1112</v>
      </c>
      <c r="E21" s="12" t="s">
        <v>1112</v>
      </c>
      <c r="F21" s="12" t="s">
        <v>1112</v>
      </c>
      <c r="G21" s="12" t="s">
        <v>1112</v>
      </c>
      <c r="H21" s="12" t="s">
        <v>1112</v>
      </c>
      <c r="I21" s="36" t="s">
        <v>1140</v>
      </c>
    </row>
    <row r="22" spans="1:9" ht="27.6" thickTop="1" thickBot="1" x14ac:dyDescent="0.35">
      <c r="A22" s="11" t="s">
        <v>45</v>
      </c>
      <c r="B22" s="11" t="s">
        <v>46</v>
      </c>
      <c r="C22" s="12" t="s">
        <v>1141</v>
      </c>
      <c r="D22" s="12" t="s">
        <v>1112</v>
      </c>
      <c r="E22" s="12" t="s">
        <v>1112</v>
      </c>
      <c r="F22" s="12" t="s">
        <v>1112</v>
      </c>
      <c r="G22" s="12" t="s">
        <v>1112</v>
      </c>
      <c r="H22" s="12" t="s">
        <v>1112</v>
      </c>
      <c r="I22" s="36" t="s">
        <v>1141</v>
      </c>
    </row>
    <row r="23" spans="1:9" ht="15" thickTop="1" x14ac:dyDescent="0.3">
      <c r="A23" s="67" t="s">
        <v>1142</v>
      </c>
      <c r="B23" s="67"/>
      <c r="C23" s="2"/>
      <c r="D23" s="7" t="s">
        <v>1143</v>
      </c>
      <c r="E23" s="7" t="s">
        <v>1144</v>
      </c>
      <c r="F23" s="7" t="s">
        <v>1145</v>
      </c>
      <c r="G23" s="7" t="s">
        <v>1146</v>
      </c>
      <c r="H23" s="7" t="s">
        <v>1147</v>
      </c>
      <c r="I23" s="7" t="s">
        <v>1148</v>
      </c>
    </row>
    <row r="24" spans="1:9" x14ac:dyDescent="0.3">
      <c r="A24" s="67" t="s">
        <v>1149</v>
      </c>
      <c r="B24" s="67"/>
      <c r="C24" s="2"/>
      <c r="D24" s="7" t="s">
        <v>1150</v>
      </c>
      <c r="E24" s="7" t="s">
        <v>1151</v>
      </c>
      <c r="F24" s="7" t="s">
        <v>1152</v>
      </c>
      <c r="G24" s="7" t="s">
        <v>1153</v>
      </c>
      <c r="H24" s="7" t="s">
        <v>1154</v>
      </c>
      <c r="I24" s="7" t="s">
        <v>1155</v>
      </c>
    </row>
    <row r="25" spans="1:9" x14ac:dyDescent="0.3">
      <c r="A25" s="67" t="s">
        <v>1156</v>
      </c>
      <c r="B25" s="67"/>
      <c r="C25" s="2"/>
      <c r="D25" s="7" t="s">
        <v>1143</v>
      </c>
      <c r="E25" s="7" t="s">
        <v>1157</v>
      </c>
      <c r="F25" s="7" t="s">
        <v>1158</v>
      </c>
      <c r="G25" s="7" t="s">
        <v>1159</v>
      </c>
      <c r="H25" s="7" t="s">
        <v>1160</v>
      </c>
      <c r="I25" s="7" t="s">
        <v>1161</v>
      </c>
    </row>
    <row r="26" spans="1:9" x14ac:dyDescent="0.3">
      <c r="A26" s="67" t="s">
        <v>1162</v>
      </c>
      <c r="B26" s="67"/>
      <c r="C26" s="2"/>
      <c r="D26" s="7" t="s">
        <v>1163</v>
      </c>
      <c r="E26" s="7" t="s">
        <v>1164</v>
      </c>
      <c r="F26" s="7" t="s">
        <v>1165</v>
      </c>
      <c r="G26" s="7" t="s">
        <v>1166</v>
      </c>
      <c r="H26" s="7" t="s">
        <v>1167</v>
      </c>
      <c r="I26" s="7" t="s">
        <v>1168</v>
      </c>
    </row>
    <row r="27" spans="1:9" x14ac:dyDescent="0.3">
      <c r="A27" s="5"/>
      <c r="B27" s="5"/>
      <c r="C27" s="5"/>
      <c r="D27" s="5"/>
      <c r="E27" s="5"/>
      <c r="F27" s="5"/>
      <c r="G27" s="5"/>
    </row>
    <row r="28" spans="1:9" x14ac:dyDescent="0.3">
      <c r="A28" s="8"/>
      <c r="B28" s="8"/>
      <c r="C28" s="8"/>
      <c r="D28" s="8"/>
      <c r="E28" s="8"/>
      <c r="F28" s="8"/>
      <c r="G28" s="8"/>
    </row>
    <row r="29" spans="1:9" x14ac:dyDescent="0.3">
      <c r="A29" s="73" t="s">
        <v>50</v>
      </c>
      <c r="B29" s="69"/>
      <c r="C29" s="69"/>
      <c r="D29" s="69"/>
      <c r="E29" s="69"/>
      <c r="F29" s="69"/>
      <c r="G29" s="69"/>
    </row>
  </sheetData>
  <mergeCells count="10">
    <mergeCell ref="A24:B24"/>
    <mergeCell ref="A25:B25"/>
    <mergeCell ref="A26:B26"/>
    <mergeCell ref="A29:G29"/>
    <mergeCell ref="D1:E1"/>
    <mergeCell ref="F1:G1"/>
    <mergeCell ref="D2:E2"/>
    <mergeCell ref="F2:G2"/>
    <mergeCell ref="A3:G3"/>
    <mergeCell ref="A23:B23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60"/>
  <sheetViews>
    <sheetView topLeftCell="I1" workbookViewId="0">
      <selection activeCell="J45" sqref="J45:L45"/>
    </sheetView>
  </sheetViews>
  <sheetFormatPr defaultColWidth="0" defaultRowHeight="12.75" customHeight="1" zeroHeight="1" x14ac:dyDescent="0.25"/>
  <cols>
    <col min="1" max="1" width="30.33203125" style="37" hidden="1" customWidth="1"/>
    <col min="2" max="3" width="9.109375" style="37" hidden="1" customWidth="1"/>
    <col min="4" max="4" width="23.5546875" style="37" hidden="1" customWidth="1"/>
    <col min="5" max="8" width="9.109375" style="37" hidden="1" customWidth="1"/>
    <col min="9" max="14" width="10.6640625" style="37" customWidth="1"/>
    <col min="15" max="15" width="12.88671875" style="37" customWidth="1"/>
    <col min="16" max="18" width="10.6640625" style="37" customWidth="1"/>
    <col min="19" max="19" width="3.6640625" style="37" customWidth="1"/>
    <col min="20" max="20" width="29.5546875" style="37" customWidth="1"/>
    <col min="21" max="21" width="13.6640625" style="37" customWidth="1"/>
    <col min="22" max="16384" width="9.109375" style="37" hidden="1"/>
  </cols>
  <sheetData>
    <row r="1" spans="1:29" ht="13.2" x14ac:dyDescent="0.25">
      <c r="B1" s="38"/>
      <c r="E1" s="39"/>
      <c r="F1" s="39"/>
      <c r="G1" s="39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29" ht="12.75" customHeight="1" x14ac:dyDescent="0.35">
      <c r="B2" s="38"/>
      <c r="E2" s="39"/>
      <c r="F2" s="39"/>
      <c r="G2" s="39"/>
      <c r="I2" s="81"/>
      <c r="J2" s="81"/>
      <c r="K2" s="82"/>
      <c r="L2" s="81"/>
      <c r="M2" s="81"/>
      <c r="N2" s="81"/>
      <c r="O2" s="81"/>
      <c r="P2" s="81"/>
      <c r="Q2" s="81"/>
      <c r="R2" s="81"/>
      <c r="S2" s="40"/>
    </row>
    <row r="3" spans="1:29" ht="6" customHeight="1" x14ac:dyDescent="0.25">
      <c r="B3" s="38"/>
      <c r="E3" s="39"/>
      <c r="F3" s="39"/>
      <c r="G3" s="39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9" ht="13.5" customHeight="1" x14ac:dyDescent="0.25">
      <c r="B4" s="42"/>
      <c r="E4" s="39"/>
      <c r="F4" s="39"/>
      <c r="G4" s="39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29" ht="24.75" customHeight="1" x14ac:dyDescent="0.3">
      <c r="B5" s="38"/>
      <c r="E5" s="39"/>
      <c r="F5" s="39"/>
      <c r="G5" s="39"/>
      <c r="I5" s="78" t="s">
        <v>1169</v>
      </c>
      <c r="J5" s="79"/>
      <c r="K5" s="79"/>
      <c r="L5" s="79"/>
      <c r="M5" s="79"/>
      <c r="N5" s="79"/>
      <c r="O5" s="79"/>
      <c r="P5" s="79"/>
      <c r="Q5" s="79"/>
      <c r="R5" s="79"/>
    </row>
    <row r="6" spans="1:29" ht="6" customHeight="1" x14ac:dyDescent="0.25">
      <c r="A6" s="37" t="s">
        <v>1170</v>
      </c>
      <c r="B6" s="38" t="s">
        <v>1171</v>
      </c>
      <c r="C6" s="37" t="str">
        <f t="shared" ref="C6:C46" si="0">CONCATENATE(A6,"-",B6)</f>
        <v>Construção de Praças Urbanas, Rodovias, Ferrovias e recapeamento e pavimentação de vias urbanas-SG</v>
      </c>
      <c r="E6" s="39">
        <v>3.2000000000000002E-3</v>
      </c>
      <c r="F6" s="39">
        <v>4.0000000000000001E-3</v>
      </c>
      <c r="G6" s="39">
        <v>7.4000000000000003E-3</v>
      </c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29" ht="13.2" x14ac:dyDescent="0.25">
      <c r="A7" s="37" t="s">
        <v>1170</v>
      </c>
      <c r="B7" s="38" t="s">
        <v>1172</v>
      </c>
      <c r="C7" s="37" t="str">
        <f t="shared" si="0"/>
        <v>Construção de Praças Urbanas, Rodovias, Ferrovias e recapeamento e pavimentação de vias urbanas-R</v>
      </c>
      <c r="E7" s="39">
        <v>5.0000000000000001E-3</v>
      </c>
      <c r="F7" s="39">
        <v>5.6000000000000008E-3</v>
      </c>
      <c r="G7" s="39">
        <v>9.7000000000000003E-3</v>
      </c>
      <c r="I7" s="83" t="s">
        <v>1173</v>
      </c>
      <c r="J7" s="80"/>
      <c r="K7" s="80"/>
      <c r="L7" s="80"/>
      <c r="M7" s="80"/>
      <c r="N7" s="80"/>
      <c r="O7" s="80"/>
      <c r="P7" s="80"/>
      <c r="Q7" s="83" t="s">
        <v>1174</v>
      </c>
      <c r="R7" s="84"/>
    </row>
    <row r="8" spans="1:29" ht="13.2" x14ac:dyDescent="0.25">
      <c r="A8" s="37" t="s">
        <v>1170</v>
      </c>
      <c r="B8" s="38" t="s">
        <v>1175</v>
      </c>
      <c r="C8" s="37" t="str">
        <f t="shared" si="0"/>
        <v>Construção de Praças Urbanas, Rodovias, Ferrovias e recapeamento e pavimentação de vias urbanas-DF</v>
      </c>
      <c r="E8" s="39">
        <v>1.0200000000000001E-2</v>
      </c>
      <c r="F8" s="39">
        <v>1.11E-2</v>
      </c>
      <c r="G8" s="39">
        <v>1.21E-2</v>
      </c>
      <c r="I8" s="85" t="s">
        <v>1170</v>
      </c>
      <c r="J8" s="86"/>
      <c r="K8" s="86"/>
      <c r="L8" s="86"/>
      <c r="M8" s="86"/>
      <c r="N8" s="86"/>
      <c r="O8" s="86"/>
      <c r="P8" s="87"/>
      <c r="Q8" s="88" t="s">
        <v>1223</v>
      </c>
      <c r="R8" s="89"/>
    </row>
    <row r="9" spans="1:29" ht="13.2" x14ac:dyDescent="0.25">
      <c r="A9" s="37" t="s">
        <v>1170</v>
      </c>
      <c r="B9" s="38" t="s">
        <v>1176</v>
      </c>
      <c r="C9" s="37" t="str">
        <f t="shared" si="0"/>
        <v>Construção de Praças Urbanas, Rodovias, Ferrovias e recapeamento e pavimentação de vias urbanas-L</v>
      </c>
      <c r="E9" s="39">
        <v>6.6400000000000001E-2</v>
      </c>
      <c r="F9" s="39">
        <v>7.2999999999999995E-2</v>
      </c>
      <c r="G9" s="39">
        <v>8.6899999999999991E-2</v>
      </c>
    </row>
    <row r="10" spans="1:29" ht="15" customHeight="1" x14ac:dyDescent="0.25">
      <c r="A10" s="37" t="s">
        <v>1170</v>
      </c>
      <c r="B10" s="42" t="s">
        <v>1177</v>
      </c>
      <c r="C10" s="37" t="str">
        <f t="shared" si="0"/>
        <v>Construção de Praças Urbanas, Rodovias, Ferrovias e recapeamento e pavimentação de vias urbanas-BDI PAD</v>
      </c>
      <c r="E10" s="39">
        <v>0.19600000000000001</v>
      </c>
      <c r="F10" s="39">
        <v>0.2097</v>
      </c>
      <c r="G10" s="39">
        <v>0.24230000000000002</v>
      </c>
      <c r="I10" s="90" t="s">
        <v>1178</v>
      </c>
      <c r="J10" s="90"/>
      <c r="K10" s="90"/>
      <c r="L10" s="90"/>
      <c r="M10" s="90"/>
      <c r="N10" s="90"/>
      <c r="O10" s="90"/>
      <c r="P10" s="90"/>
      <c r="Q10" s="91">
        <v>0.6</v>
      </c>
      <c r="R10" s="91"/>
    </row>
    <row r="11" spans="1:29" ht="15" customHeight="1" x14ac:dyDescent="0.25">
      <c r="A11" s="37" t="s">
        <v>1179</v>
      </c>
      <c r="B11" s="38" t="s">
        <v>1180</v>
      </c>
      <c r="C11" s="37" t="str">
        <f t="shared" si="0"/>
        <v>Construção de Redes de Abastecimento de Água, Coleta de Esgoto-AC</v>
      </c>
      <c r="E11" s="39">
        <v>3.4300000000000004E-2</v>
      </c>
      <c r="F11" s="39">
        <v>4.9299999999999997E-2</v>
      </c>
      <c r="G11" s="39">
        <v>6.7099999999999993E-2</v>
      </c>
      <c r="I11" s="92" t="s">
        <v>1181</v>
      </c>
      <c r="J11" s="92"/>
      <c r="K11" s="92"/>
      <c r="L11" s="92"/>
      <c r="M11" s="92"/>
      <c r="N11" s="92"/>
      <c r="O11" s="92"/>
      <c r="P11" s="92"/>
      <c r="Q11" s="91">
        <v>0.05</v>
      </c>
      <c r="R11" s="91"/>
    </row>
    <row r="12" spans="1:29" ht="13.2" x14ac:dyDescent="0.25">
      <c r="A12" s="37" t="str">
        <f>A11</f>
        <v>Construção de Redes de Abastecimento de Água, Coleta de Esgoto</v>
      </c>
      <c r="B12" s="38" t="s">
        <v>1171</v>
      </c>
      <c r="C12" s="37" t="str">
        <f t="shared" si="0"/>
        <v>Construção de Redes de Abastecimento de Água, Coleta de Esgoto-SG</v>
      </c>
      <c r="E12" s="39">
        <v>2.8000000000000004E-3</v>
      </c>
      <c r="F12" s="39">
        <v>4.8999999999999998E-3</v>
      </c>
      <c r="G12" s="39">
        <v>7.4999999999999997E-3</v>
      </c>
    </row>
    <row r="13" spans="1:29" ht="12.75" customHeight="1" x14ac:dyDescent="0.25">
      <c r="B13" s="38"/>
      <c r="E13" s="39"/>
      <c r="F13" s="39"/>
      <c r="G13" s="39"/>
      <c r="I13" s="93" t="s">
        <v>1182</v>
      </c>
      <c r="J13" s="93"/>
      <c r="K13" s="93"/>
      <c r="L13" s="93"/>
      <c r="M13" s="93" t="s">
        <v>1183</v>
      </c>
      <c r="N13" s="94" t="s">
        <v>1184</v>
      </c>
      <c r="O13" s="94" t="s">
        <v>1185</v>
      </c>
      <c r="P13" s="93" t="s">
        <v>1186</v>
      </c>
      <c r="Q13" s="93" t="s">
        <v>1187</v>
      </c>
      <c r="R13" s="95" t="s">
        <v>1188</v>
      </c>
      <c r="T13" s="96" t="str">
        <f>IF(V24,"Para BDI fora do intervalo estatístico, deve ser apresentado Relatório Técnico Circunstanciado justificando a adoção do percentual de cada parcela do BDI.","")</f>
        <v/>
      </c>
      <c r="U13" s="96"/>
      <c r="V13" s="43"/>
      <c r="W13" s="43"/>
      <c r="X13" s="43"/>
      <c r="Y13" s="43"/>
      <c r="Z13" s="43"/>
      <c r="AA13" s="43"/>
      <c r="AB13" s="43"/>
      <c r="AC13" s="43"/>
    </row>
    <row r="14" spans="1:29" ht="15.75" customHeight="1" x14ac:dyDescent="0.25">
      <c r="A14" s="37" t="str">
        <f>A12</f>
        <v>Construção de Redes de Abastecimento de Água, Coleta de Esgoto</v>
      </c>
      <c r="B14" s="38" t="s">
        <v>1172</v>
      </c>
      <c r="C14" s="37" t="str">
        <f t="shared" si="0"/>
        <v>Construção de Redes de Abastecimento de Água, Coleta de Esgoto-R</v>
      </c>
      <c r="E14" s="39">
        <v>0.01</v>
      </c>
      <c r="F14" s="39">
        <v>1.3899999999999999E-2</v>
      </c>
      <c r="G14" s="39">
        <v>1.7399999999999999E-2</v>
      </c>
      <c r="I14" s="93"/>
      <c r="J14" s="93"/>
      <c r="K14" s="93"/>
      <c r="L14" s="93"/>
      <c r="M14" s="93"/>
      <c r="N14" s="94"/>
      <c r="O14" s="94"/>
      <c r="P14" s="93"/>
      <c r="Q14" s="93"/>
      <c r="R14" s="95"/>
      <c r="T14" s="96"/>
      <c r="U14" s="96"/>
      <c r="V14" s="43"/>
      <c r="W14" s="43"/>
      <c r="X14" s="43"/>
      <c r="Y14" s="43"/>
      <c r="Z14" s="43"/>
      <c r="AA14" s="43"/>
      <c r="AB14" s="43"/>
      <c r="AC14" s="43"/>
    </row>
    <row r="15" spans="1:29" ht="26.25" customHeight="1" x14ac:dyDescent="0.25">
      <c r="A15" s="37" t="str">
        <f>A14</f>
        <v>Construção de Redes de Abastecimento de Água, Coleta de Esgoto</v>
      </c>
      <c r="B15" s="38" t="s">
        <v>1175</v>
      </c>
      <c r="C15" s="37" t="str">
        <f t="shared" si="0"/>
        <v>Construção de Redes de Abastecimento de Água, Coleta de Esgoto-DF</v>
      </c>
      <c r="E15" s="39">
        <v>9.3999999999999986E-3</v>
      </c>
      <c r="F15" s="39">
        <v>9.8999999999999991E-3</v>
      </c>
      <c r="G15" s="39">
        <v>1.1699999999999999E-2</v>
      </c>
      <c r="I15" s="97" t="str">
        <f>IF($I$8=$A$56,"Encargos Sociais incidentes sobre a mão de obra","Administração Central")</f>
        <v>Administração Central</v>
      </c>
      <c r="J15" s="97"/>
      <c r="K15" s="97"/>
      <c r="L15" s="97"/>
      <c r="M15" s="44" t="str">
        <f>IF($I$8=$A$56,"K1","AC")</f>
        <v>AC</v>
      </c>
      <c r="N15" s="45">
        <v>3.7999999999999999E-2</v>
      </c>
      <c r="O15" s="46" t="s">
        <v>1189</v>
      </c>
      <c r="P15" s="47">
        <v>3.7999999999999999E-2</v>
      </c>
      <c r="Q15" s="47">
        <v>4.0099999999999997E-2</v>
      </c>
      <c r="R15" s="47">
        <v>4.6699999999999998E-2</v>
      </c>
      <c r="T15" s="96"/>
      <c r="U15" s="96"/>
      <c r="V15" s="43"/>
      <c r="W15" s="43"/>
      <c r="X15" s="43"/>
      <c r="Y15" s="43"/>
      <c r="Z15" s="43"/>
      <c r="AA15" s="43"/>
      <c r="AB15" s="43"/>
      <c r="AC15" s="43"/>
    </row>
    <row r="16" spans="1:29" ht="26.25" customHeight="1" x14ac:dyDescent="0.25">
      <c r="A16" s="37" t="str">
        <f>A15</f>
        <v>Construção de Redes de Abastecimento de Água, Coleta de Esgoto</v>
      </c>
      <c r="B16" s="38" t="s">
        <v>1176</v>
      </c>
      <c r="C16" s="37" t="str">
        <f t="shared" si="0"/>
        <v>Construção de Redes de Abastecimento de Água, Coleta de Esgoto-L</v>
      </c>
      <c r="E16" s="39">
        <v>6.7400000000000002E-2</v>
      </c>
      <c r="F16" s="39">
        <v>8.0399999999999985E-2</v>
      </c>
      <c r="G16" s="39">
        <v>9.4E-2</v>
      </c>
      <c r="I16" s="97" t="str">
        <f>IF($I$8=$A$56,"Administração Central da empresa ou consultoria - overhead","Seguro e Garantia")</f>
        <v>Seguro e Garantia</v>
      </c>
      <c r="J16" s="97"/>
      <c r="K16" s="97"/>
      <c r="L16" s="97"/>
      <c r="M16" s="44" t="str">
        <f>IF($I$8=$A$56,"K2","SG")</f>
        <v>SG</v>
      </c>
      <c r="N16" s="45">
        <v>3.2000000000000002E-3</v>
      </c>
      <c r="O16" s="46" t="s">
        <v>1189</v>
      </c>
      <c r="P16" s="47">
        <f>VLOOKUP(CONCATENATE(I$8,"-",M16),$C$1:$G$46,3,FALSE)</f>
        <v>3.2000000000000002E-3</v>
      </c>
      <c r="Q16" s="47">
        <f>VLOOKUP(CONCATENATE(I$8,"-",M16),$C$1:$G$46,4,FALSE)</f>
        <v>4.0000000000000001E-3</v>
      </c>
      <c r="R16" s="47">
        <f>VLOOKUP(CONCATENATE(I$8,"-",M16),$C$1:$G$46,5,FALSE)</f>
        <v>7.4000000000000003E-3</v>
      </c>
      <c r="T16" s="96"/>
      <c r="U16" s="96"/>
      <c r="V16" s="43"/>
      <c r="W16" s="43"/>
      <c r="X16" s="43"/>
      <c r="Y16" s="43"/>
      <c r="Z16" s="43"/>
      <c r="AA16" s="43"/>
      <c r="AB16" s="43"/>
      <c r="AC16" s="43"/>
    </row>
    <row r="17" spans="1:31" ht="26.25" customHeight="1" x14ac:dyDescent="0.25">
      <c r="A17" s="37" t="str">
        <f>A16</f>
        <v>Construção de Redes de Abastecimento de Água, Coleta de Esgoto</v>
      </c>
      <c r="B17" s="42" t="s">
        <v>1177</v>
      </c>
      <c r="C17" s="37" t="str">
        <f t="shared" si="0"/>
        <v>Construção de Redes de Abastecimento de Água, Coleta de Esgoto-BDI PAD</v>
      </c>
      <c r="E17" s="39">
        <v>0.20760000000000001</v>
      </c>
      <c r="F17" s="39">
        <v>0.24179999999999999</v>
      </c>
      <c r="G17" s="39">
        <v>0.26440000000000002</v>
      </c>
      <c r="I17" s="97" t="str">
        <f>IF($I$8=$A$56,"","Risco")</f>
        <v>Risco</v>
      </c>
      <c r="J17" s="97"/>
      <c r="K17" s="97"/>
      <c r="L17" s="97"/>
      <c r="M17" s="44" t="str">
        <f>IF($I$8=$A$56,"","R")</f>
        <v>R</v>
      </c>
      <c r="N17" s="45">
        <v>5.0000000000000001E-3</v>
      </c>
      <c r="O17" s="46" t="s">
        <v>1189</v>
      </c>
      <c r="P17" s="47">
        <f>VLOOKUP(CONCATENATE(I$8,"-",M17),$C$1:$G$46,3,FALSE)</f>
        <v>5.0000000000000001E-3</v>
      </c>
      <c r="Q17" s="47">
        <f>VLOOKUP(CONCATENATE(I$8,"-",M17),$C$1:$G$46,4,FALSE)</f>
        <v>5.6000000000000008E-3</v>
      </c>
      <c r="R17" s="47">
        <f>VLOOKUP(CONCATENATE(I$8,"-",M17),$C$1:$G$46,5,FALSE)</f>
        <v>9.7000000000000003E-3</v>
      </c>
      <c r="T17" s="96"/>
      <c r="U17" s="96"/>
      <c r="V17" s="43"/>
      <c r="W17" s="43"/>
      <c r="X17" s="43"/>
      <c r="Y17" s="43"/>
      <c r="Z17" s="43"/>
      <c r="AA17" s="43"/>
      <c r="AB17" s="43"/>
      <c r="AC17" s="43"/>
    </row>
    <row r="18" spans="1:31" ht="26.25" customHeight="1" x14ac:dyDescent="0.25">
      <c r="A18" s="37" t="s">
        <v>1190</v>
      </c>
      <c r="B18" s="38" t="s">
        <v>1180</v>
      </c>
      <c r="C18" s="37" t="str">
        <f t="shared" si="0"/>
        <v>Construção e Manutenção de Estações e Redes de Distribuição de Energia Elétrica-AC</v>
      </c>
      <c r="E18" s="39">
        <v>5.2900000000000003E-2</v>
      </c>
      <c r="F18" s="39">
        <v>5.9200000000000003E-2</v>
      </c>
      <c r="G18" s="39">
        <v>7.9299999999999995E-2</v>
      </c>
      <c r="I18" s="97" t="str">
        <f>IF($I$8=$A$56,"","Despesas Financeiras")</f>
        <v>Despesas Financeiras</v>
      </c>
      <c r="J18" s="97"/>
      <c r="K18" s="97"/>
      <c r="L18" s="97"/>
      <c r="M18" s="44" t="str">
        <f>IF($I$8=$A$56,"","DF")</f>
        <v>DF</v>
      </c>
      <c r="N18" s="45">
        <v>1.0200000000000001E-2</v>
      </c>
      <c r="O18" s="46" t="s">
        <v>1189</v>
      </c>
      <c r="P18" s="47">
        <f>VLOOKUP(CONCATENATE(I$8,"-",M18),$C$1:$G$46,3,FALSE)</f>
        <v>1.0200000000000001E-2</v>
      </c>
      <c r="Q18" s="47">
        <f>VLOOKUP(CONCATENATE(I$8,"-",M18),$C$1:$G$46,4,FALSE)</f>
        <v>1.11E-2</v>
      </c>
      <c r="R18" s="47">
        <f>VLOOKUP(CONCATENATE(I$8,"-",M18),$C$1:$G$46,5,FALSE)</f>
        <v>1.21E-2</v>
      </c>
      <c r="T18" s="96"/>
      <c r="U18" s="96"/>
    </row>
    <row r="19" spans="1:31" ht="26.25" customHeight="1" x14ac:dyDescent="0.25">
      <c r="A19" s="37" t="str">
        <f>A18</f>
        <v>Construção e Manutenção de Estações e Redes de Distribuição de Energia Elétrica</v>
      </c>
      <c r="B19" s="38" t="s">
        <v>1171</v>
      </c>
      <c r="C19" s="37" t="str">
        <f t="shared" si="0"/>
        <v>Construção e Manutenção de Estações e Redes de Distribuição de Energia Elétrica-SG</v>
      </c>
      <c r="E19" s="39">
        <v>2.5000000000000001E-3</v>
      </c>
      <c r="F19" s="39">
        <v>5.1000000000000004E-3</v>
      </c>
      <c r="G19" s="39">
        <v>5.6000000000000008E-3</v>
      </c>
      <c r="I19" s="97" t="str">
        <f>IF($I$8=$A$56,"Margem bruta da empresa de consultoria","Lucro")</f>
        <v>Lucro</v>
      </c>
      <c r="J19" s="97"/>
      <c r="K19" s="97"/>
      <c r="L19" s="97"/>
      <c r="M19" s="44" t="str">
        <f>IF($I$8=$A$56,"K3","L")</f>
        <v>L</v>
      </c>
      <c r="N19" s="45">
        <v>6.2899999999999998E-2</v>
      </c>
      <c r="O19" s="46" t="s">
        <v>1189</v>
      </c>
      <c r="P19" s="47">
        <f>VLOOKUP(CONCATENATE(I$8,"-",M19),$C$1:$G$46,3,FALSE)</f>
        <v>6.6400000000000001E-2</v>
      </c>
      <c r="Q19" s="47">
        <f>VLOOKUP(CONCATENATE(I$8,"-",M19),$C$1:$G$46,4,FALSE)</f>
        <v>7.2999999999999995E-2</v>
      </c>
      <c r="R19" s="47">
        <f>VLOOKUP(CONCATENATE(I$8,"-",M19),$C$1:$G$46,5,FALSE)</f>
        <v>8.6899999999999991E-2</v>
      </c>
      <c r="T19" s="96"/>
      <c r="U19" s="96"/>
    </row>
    <row r="20" spans="1:31" ht="26.25" customHeight="1" x14ac:dyDescent="0.25">
      <c r="A20" s="37" t="str">
        <f>A19</f>
        <v>Construção e Manutenção de Estações e Redes de Distribuição de Energia Elétrica</v>
      </c>
      <c r="B20" s="38" t="s">
        <v>1172</v>
      </c>
      <c r="C20" s="37" t="str">
        <f t="shared" si="0"/>
        <v>Construção e Manutenção de Estações e Redes de Distribuição de Energia Elétrica-R</v>
      </c>
      <c r="E20" s="39">
        <v>0.01</v>
      </c>
      <c r="F20" s="39">
        <v>1.4800000000000001E-2</v>
      </c>
      <c r="G20" s="39">
        <v>1.9699999999999999E-2</v>
      </c>
      <c r="I20" s="98" t="s">
        <v>1191</v>
      </c>
      <c r="J20" s="98"/>
      <c r="K20" s="98"/>
      <c r="L20" s="98"/>
      <c r="M20" s="44" t="s">
        <v>1192</v>
      </c>
      <c r="N20" s="45">
        <v>3.6499999999999998E-2</v>
      </c>
      <c r="O20" s="46" t="s">
        <v>1189</v>
      </c>
      <c r="P20" s="47">
        <v>3.6499999999999998E-2</v>
      </c>
      <c r="Q20" s="47">
        <v>3.6499999999999998E-2</v>
      </c>
      <c r="R20" s="47">
        <v>3.6499999999999998E-2</v>
      </c>
      <c r="T20" s="96"/>
      <c r="U20" s="96"/>
    </row>
    <row r="21" spans="1:31" ht="26.25" customHeight="1" x14ac:dyDescent="0.25">
      <c r="A21" s="37" t="str">
        <f>A20</f>
        <v>Construção e Manutenção de Estações e Redes de Distribuição de Energia Elétrica</v>
      </c>
      <c r="B21" s="38" t="s">
        <v>1175</v>
      </c>
      <c r="C21" s="37" t="str">
        <f t="shared" si="0"/>
        <v>Construção e Manutenção de Estações e Redes de Distribuição de Energia Elétrica-DF</v>
      </c>
      <c r="E21" s="39">
        <v>1.01E-2</v>
      </c>
      <c r="F21" s="39">
        <v>1.0700000000000001E-2</v>
      </c>
      <c r="G21" s="39">
        <v>1.11E-2</v>
      </c>
      <c r="I21" s="97" t="s">
        <v>1193</v>
      </c>
      <c r="J21" s="97"/>
      <c r="K21" s="97"/>
      <c r="L21" s="97"/>
      <c r="M21" s="44" t="s">
        <v>1194</v>
      </c>
      <c r="N21" s="47">
        <f>IF($I$8&lt;&gt;$A$55,Q11*Q10,0)</f>
        <v>0.03</v>
      </c>
      <c r="O21" s="46" t="s">
        <v>1189</v>
      </c>
      <c r="P21" s="47">
        <v>0</v>
      </c>
      <c r="Q21" s="47">
        <v>2.5000000000000001E-2</v>
      </c>
      <c r="R21" s="47">
        <v>0.05</v>
      </c>
      <c r="T21" s="96"/>
      <c r="U21" s="96"/>
    </row>
    <row r="22" spans="1:31" ht="26.25" customHeight="1" x14ac:dyDescent="0.25">
      <c r="A22" s="37" t="str">
        <f>A21</f>
        <v>Construção e Manutenção de Estações e Redes de Distribuição de Energia Elétrica</v>
      </c>
      <c r="B22" s="38" t="s">
        <v>1176</v>
      </c>
      <c r="C22" s="37" t="str">
        <f t="shared" si="0"/>
        <v>Construção e Manutenção de Estações e Redes de Distribuição de Energia Elétrica-L</v>
      </c>
      <c r="E22" s="39">
        <v>0.08</v>
      </c>
      <c r="F22" s="39">
        <v>8.3100000000000007E-2</v>
      </c>
      <c r="G22" s="39">
        <v>9.5100000000000004E-2</v>
      </c>
      <c r="I22" s="97" t="s">
        <v>1195</v>
      </c>
      <c r="J22" s="97"/>
      <c r="K22" s="97"/>
      <c r="L22" s="97"/>
      <c r="M22" s="44" t="s">
        <v>1196</v>
      </c>
      <c r="N22" s="47">
        <f>IF(AND($I$8&lt;&gt;$A$55,Q8="Sim"),4.5%,0%)</f>
        <v>0</v>
      </c>
      <c r="O22" s="46" t="str">
        <f>IF(AND(N22&gt;=P22, N22&lt;=R22), "OK", "Não OK")</f>
        <v>OK</v>
      </c>
      <c r="P22" s="48">
        <v>0</v>
      </c>
      <c r="Q22" s="48">
        <v>4.4999999999999998E-2</v>
      </c>
      <c r="R22" s="48">
        <v>4.4999999999999998E-2</v>
      </c>
    </row>
    <row r="23" spans="1:31" ht="30.75" customHeight="1" x14ac:dyDescent="0.3">
      <c r="A23" s="37" t="str">
        <f>A22</f>
        <v>Construção e Manutenção de Estações e Redes de Distribuição de Energia Elétrica</v>
      </c>
      <c r="B23" s="42" t="s">
        <v>1177</v>
      </c>
      <c r="C23" s="37" t="str">
        <f t="shared" si="0"/>
        <v>Construção e Manutenção de Estações e Redes de Distribuição de Energia Elétrica-BDI PAD</v>
      </c>
      <c r="E23" s="39">
        <v>0.24</v>
      </c>
      <c r="F23" s="39">
        <v>0.25840000000000002</v>
      </c>
      <c r="G23" s="39">
        <v>0.27860000000000001</v>
      </c>
      <c r="I23" s="97" t="s">
        <v>1197</v>
      </c>
      <c r="J23" s="97"/>
      <c r="K23" s="97"/>
      <c r="L23" s="97"/>
      <c r="M23" s="49" t="s">
        <v>1177</v>
      </c>
      <c r="N23" s="47">
        <f>IF($I$8=$A$55,0,ROUND((((1+N15+N16+N17)*(1+N18)*(1+N19)/(1-(N20+N21)))-1),4))</f>
        <v>0.2034</v>
      </c>
      <c r="O23" s="50" t="str">
        <f>IF(OR($I$8=$A$56,$I$8=$A$55,AND(N23&gt;=P23, N23&lt;=R23)), "OK", "FORA DO INTERVALO")</f>
        <v>OK</v>
      </c>
      <c r="P23" s="47">
        <f>IF($I$8=$A$55,0,VLOOKUP(CONCATENATE($I$8,"-",$M23),$C$1:$G$46,3,FALSE))</f>
        <v>0.19600000000000001</v>
      </c>
      <c r="Q23" s="47">
        <f>IF($I$8=$A$55,0,VLOOKUP(CONCATENATE($I$8,"-",$M23),$C$1:$G$46,4,FALSE))</f>
        <v>0.2097</v>
      </c>
      <c r="R23" s="47">
        <f>IF($I$8=$A$55,0,VLOOKUP(CONCATENATE($I$8,"-",$M23),$C$1:$G$46,5,FALSE))</f>
        <v>0.24230000000000002</v>
      </c>
      <c r="T23" s="51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30" customHeight="1" x14ac:dyDescent="0.3">
      <c r="A24" s="37" t="s">
        <v>1198</v>
      </c>
      <c r="B24" s="38" t="s">
        <v>1180</v>
      </c>
      <c r="C24" s="37" t="str">
        <f t="shared" si="0"/>
        <v>Obras Portuárias, Marítimas e Fluviais-AC</v>
      </c>
      <c r="E24" s="39">
        <v>0.04</v>
      </c>
      <c r="F24" s="39">
        <v>5.5199999999999999E-2</v>
      </c>
      <c r="G24" s="39">
        <v>7.85E-2</v>
      </c>
      <c r="I24" s="100" t="s">
        <v>1199</v>
      </c>
      <c r="J24" s="100"/>
      <c r="K24" s="100"/>
      <c r="L24" s="100"/>
      <c r="M24" s="52" t="s">
        <v>1200</v>
      </c>
      <c r="N24" s="53">
        <f>IF($I$8=$A$55,0,ROUND((((1+N15+N16+N17)*(1+N18)*(1+N19)/(1-(N20+N21+N22)))-1),4))</f>
        <v>0.2034</v>
      </c>
      <c r="O24" s="54" t="str">
        <f>IF(Q8&lt;&gt;"Sim","",O23)</f>
        <v/>
      </c>
      <c r="P24" s="101"/>
      <c r="Q24" s="101"/>
      <c r="R24" s="101"/>
      <c r="T24" s="51"/>
      <c r="V24" s="55" t="b">
        <f>AND(COUNTA(N15:N20)=6,O23&lt;&gt;"ok",NOT(V26))</f>
        <v>0</v>
      </c>
      <c r="W24" s="37" t="s">
        <v>1201</v>
      </c>
    </row>
    <row r="25" spans="1:31" ht="7.5" customHeight="1" x14ac:dyDescent="0.25">
      <c r="A25" s="37" t="str">
        <f>A24</f>
        <v>Obras Portuárias, Marítimas e Fluviais</v>
      </c>
      <c r="B25" s="38" t="s">
        <v>1171</v>
      </c>
      <c r="C25" s="37" t="str">
        <f t="shared" si="0"/>
        <v>Obras Portuárias, Marítimas e Fluviais-SG</v>
      </c>
      <c r="E25" s="39">
        <v>8.1000000000000013E-3</v>
      </c>
      <c r="F25" s="39">
        <v>1.2199999999999999E-2</v>
      </c>
      <c r="G25" s="39">
        <v>1.9900000000000001E-2</v>
      </c>
      <c r="V25" s="55"/>
    </row>
    <row r="26" spans="1:31" ht="21.75" customHeight="1" x14ac:dyDescent="0.25">
      <c r="A26" s="37" t="str">
        <f>A25</f>
        <v>Obras Portuárias, Marítimas e Fluviais</v>
      </c>
      <c r="B26" s="38" t="s">
        <v>1172</v>
      </c>
      <c r="C26" s="37" t="str">
        <f t="shared" si="0"/>
        <v>Obras Portuárias, Marítimas e Fluviais-R</v>
      </c>
      <c r="E26" s="39">
        <v>1.46E-2</v>
      </c>
      <c r="F26" s="39">
        <v>2.3199999999999998E-2</v>
      </c>
      <c r="G26" s="39">
        <v>3.1600000000000003E-2</v>
      </c>
      <c r="I26" s="56" t="str">
        <f>IF(V26,"X","")</f>
        <v/>
      </c>
      <c r="J26" s="102" t="s">
        <v>1202</v>
      </c>
      <c r="K26" s="102"/>
      <c r="L26" s="102"/>
      <c r="M26" s="102"/>
      <c r="N26" s="102"/>
      <c r="O26" s="102"/>
      <c r="P26" s="102"/>
      <c r="Q26" s="102"/>
      <c r="R26" s="102"/>
      <c r="V26" s="55" t="b">
        <v>0</v>
      </c>
      <c r="W26" s="37" t="s">
        <v>1203</v>
      </c>
    </row>
    <row r="27" spans="1:31" ht="7.5" customHeight="1" x14ac:dyDescent="0.25">
      <c r="B27" s="38"/>
      <c r="E27" s="39"/>
      <c r="F27" s="39"/>
      <c r="G27" s="39"/>
      <c r="V27" s="55"/>
    </row>
    <row r="28" spans="1:31" ht="18.75" customHeight="1" x14ac:dyDescent="0.25">
      <c r="B28" s="38"/>
      <c r="E28" s="39"/>
      <c r="F28" s="39"/>
      <c r="G28" s="39"/>
      <c r="I28" s="103" t="s">
        <v>1204</v>
      </c>
      <c r="J28" s="103"/>
      <c r="K28" s="103"/>
      <c r="L28" s="103"/>
      <c r="M28" s="103"/>
      <c r="N28" s="103"/>
      <c r="O28" s="103"/>
      <c r="P28" s="103"/>
      <c r="Q28" s="103"/>
      <c r="R28" s="103"/>
    </row>
    <row r="29" spans="1:31" ht="30" customHeight="1" x14ac:dyDescent="0.3">
      <c r="A29" s="37" t="str">
        <f>A26</f>
        <v>Obras Portuárias, Marítimas e Fluviais</v>
      </c>
      <c r="B29" s="38" t="s">
        <v>1175</v>
      </c>
      <c r="C29" s="37" t="str">
        <f t="shared" si="0"/>
        <v>Obras Portuárias, Marítimas e Fluviais-DF</v>
      </c>
      <c r="E29" s="39">
        <v>9.3999999999999986E-3</v>
      </c>
      <c r="F29" s="39">
        <v>1.0200000000000001E-2</v>
      </c>
      <c r="G29" s="39">
        <v>1.3300000000000001E-2</v>
      </c>
      <c r="I29" s="57"/>
      <c r="J29" s="57"/>
      <c r="K29" s="57"/>
      <c r="L29" s="104" t="str">
        <f>IF(Q8="Sim","BDI.DES =","BDI.PAD =")</f>
        <v>BDI.PAD =</v>
      </c>
      <c r="M29" s="105" t="str">
        <f>IF($I$8=$A$56,"(1+K1+K2)*(1+K3)","(1+AC + S + R + G)*(1 + DF)*(1+L)")</f>
        <v>(1+AC + S + R + G)*(1 + DF)*(1+L)</v>
      </c>
      <c r="N29" s="105"/>
      <c r="O29" s="105"/>
      <c r="P29" s="106" t="s">
        <v>1205</v>
      </c>
      <c r="Q29" s="57"/>
      <c r="R29" s="57"/>
    </row>
    <row r="30" spans="1:31" ht="27" customHeight="1" x14ac:dyDescent="0.25">
      <c r="A30" s="37" t="str">
        <f>A29</f>
        <v>Obras Portuárias, Marítimas e Fluviais</v>
      </c>
      <c r="B30" s="38" t="s">
        <v>1176</v>
      </c>
      <c r="C30" s="37" t="str">
        <f t="shared" si="0"/>
        <v>Obras Portuárias, Marítimas e Fluviais-L</v>
      </c>
      <c r="E30" s="39">
        <v>7.1399999999999991E-2</v>
      </c>
      <c r="F30" s="39">
        <v>8.4000000000000005E-2</v>
      </c>
      <c r="G30" s="39">
        <v>0.1043</v>
      </c>
      <c r="I30" s="57"/>
      <c r="J30" s="57"/>
      <c r="K30" s="57"/>
      <c r="L30" s="104"/>
      <c r="M30" s="108" t="str">
        <f>IF(Q8="Sim","(1-CP-ISS-CRPB)","(1-CP-ISS)")</f>
        <v>(1-CP-ISS)</v>
      </c>
      <c r="N30" s="108"/>
      <c r="O30" s="108"/>
      <c r="P30" s="107"/>
      <c r="Q30" s="57"/>
      <c r="R30" s="57"/>
    </row>
    <row r="31" spans="1:31" ht="7.5" customHeight="1" x14ac:dyDescent="0.25">
      <c r="A31" s="37" t="str">
        <f>A30</f>
        <v>Obras Portuárias, Marítimas e Fluviais</v>
      </c>
      <c r="B31" s="42" t="s">
        <v>1177</v>
      </c>
      <c r="C31" s="37" t="str">
        <f t="shared" si="0"/>
        <v>Obras Portuárias, Marítimas e Fluviais-BDI PAD</v>
      </c>
      <c r="E31" s="39">
        <v>0.22800000000000001</v>
      </c>
      <c r="F31" s="39">
        <v>0.27479999999999999</v>
      </c>
      <c r="G31" s="39">
        <v>0.3095</v>
      </c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31" ht="45" customHeight="1" x14ac:dyDescent="0.25">
      <c r="B32" s="42"/>
      <c r="E32" s="39"/>
      <c r="F32" s="39"/>
      <c r="G32" s="39"/>
      <c r="I32" s="99" t="str">
        <f>CONCATENATE("Declaro para os devidos fins que, conforme legislação tributária municipal, a base de cálculo para ",I8,", é de ",Q10*100,"%, com a respectiva alíquota de ",Q11*100,"%.")</f>
        <v>Declaro para os devidos fins que, conforme legislação tributária municipal, a base de cálculo para Construção de Praças Urbanas, Rodovias, Ferrovias e recapeamento e pavimentação de vias urbanas, é de 60%, com a respectiva alíquota de 5%.</v>
      </c>
      <c r="J32" s="99"/>
      <c r="K32" s="99"/>
      <c r="L32" s="99"/>
      <c r="M32" s="99"/>
      <c r="N32" s="99"/>
      <c r="O32" s="99"/>
      <c r="P32" s="99"/>
      <c r="Q32" s="99"/>
      <c r="R32" s="99"/>
    </row>
    <row r="33" spans="1:18" ht="11.25" customHeight="1" x14ac:dyDescent="0.25">
      <c r="B33" s="42"/>
      <c r="E33" s="39"/>
      <c r="F33" s="39"/>
      <c r="G33" s="39"/>
    </row>
    <row r="34" spans="1:18" ht="52.5" customHeight="1" x14ac:dyDescent="0.25">
      <c r="B34" s="42"/>
      <c r="E34" s="39"/>
      <c r="F34" s="39"/>
      <c r="G34" s="39"/>
      <c r="I34" s="99" t="str">
        <f>CONCATENATE("Declaro para os devidos fins que o regime de Contribuição Previdenciária sobre a Receita Bruta adotado para elaboração do orçamento foi ",IF(Q8="Sim","COM","SEM")," Desoneração, e que esta é a alternativa mais adequada para a Administração Pública.")</f>
        <v>Declaro para os devidos fins que o regime de Contribuição Previdenciária sobre a Receita Bruta adotado para elaboração do orçamento foi SEM Desoneração, e que esta é a alternativa mais adequada para a Administração Pública.</v>
      </c>
      <c r="J34" s="99"/>
      <c r="K34" s="99"/>
      <c r="L34" s="99"/>
      <c r="M34" s="99"/>
      <c r="N34" s="99"/>
      <c r="O34" s="99"/>
      <c r="P34" s="99"/>
      <c r="Q34" s="99"/>
      <c r="R34" s="99"/>
    </row>
    <row r="35" spans="1:18" ht="18" customHeight="1" x14ac:dyDescent="0.25">
      <c r="A35" s="37" t="s">
        <v>1206</v>
      </c>
      <c r="B35" s="38" t="s">
        <v>1180</v>
      </c>
      <c r="C35" s="37" t="str">
        <f t="shared" si="0"/>
        <v>Fornecimento de Materiais e Equipamentos (aquisição indireta - em conjunto com licitação de obras)-AC</v>
      </c>
      <c r="E35" s="39">
        <v>1.4999999999999999E-2</v>
      </c>
      <c r="F35" s="39">
        <v>3.4500000000000003E-2</v>
      </c>
      <c r="G35" s="39">
        <v>4.4900000000000002E-2</v>
      </c>
    </row>
    <row r="36" spans="1:18" ht="13.2" x14ac:dyDescent="0.25">
      <c r="A36" s="37" t="str">
        <f>A35</f>
        <v>Fornecimento de Materiais e Equipamentos (aquisição indireta - em conjunto com licitação de obras)</v>
      </c>
      <c r="B36" s="38" t="s">
        <v>1171</v>
      </c>
      <c r="C36" s="37" t="str">
        <f t="shared" si="0"/>
        <v>Fornecimento de Materiais e Equipamentos (aquisição indireta - em conjunto com licitação de obras)-SG</v>
      </c>
      <c r="E36" s="39">
        <v>3.0000000000000001E-3</v>
      </c>
      <c r="F36" s="39">
        <v>4.7999999999999996E-3</v>
      </c>
      <c r="G36" s="39">
        <v>8.199999999999999E-3</v>
      </c>
      <c r="I36" s="37" t="s">
        <v>1207</v>
      </c>
    </row>
    <row r="37" spans="1:18" ht="42.75" customHeight="1" x14ac:dyDescent="0.25">
      <c r="A37" s="37" t="str">
        <f>A36</f>
        <v>Fornecimento de Materiais e Equipamentos (aquisição indireta - em conjunto com licitação de obras)</v>
      </c>
      <c r="B37" s="38" t="s">
        <v>1172</v>
      </c>
      <c r="C37" s="37" t="str">
        <f t="shared" si="0"/>
        <v>Fornecimento de Materiais e Equipamentos (aquisição indireta - em conjunto com licitação de obras)-R</v>
      </c>
      <c r="E37" s="39">
        <v>5.6000000000000008E-3</v>
      </c>
      <c r="F37" s="39">
        <v>8.5000000000000006E-3</v>
      </c>
      <c r="G37" s="39">
        <v>8.8999999999999999E-3</v>
      </c>
      <c r="I37" s="109"/>
      <c r="J37" s="110"/>
      <c r="K37" s="110"/>
      <c r="L37" s="110"/>
      <c r="M37" s="110"/>
      <c r="N37" s="110"/>
      <c r="O37" s="110"/>
      <c r="P37" s="110"/>
      <c r="Q37" s="110"/>
      <c r="R37" s="111"/>
    </row>
    <row r="38" spans="1:18" ht="16.5" customHeight="1" x14ac:dyDescent="0.25">
      <c r="A38" s="37" t="str">
        <f>A37</f>
        <v>Fornecimento de Materiais e Equipamentos (aquisição indireta - em conjunto com licitação de obras)</v>
      </c>
      <c r="B38" s="38" t="s">
        <v>1175</v>
      </c>
      <c r="C38" s="37" t="str">
        <f t="shared" si="0"/>
        <v>Fornecimento de Materiais e Equipamentos (aquisição indireta - em conjunto com licitação de obras)-DF</v>
      </c>
      <c r="E38" s="39">
        <v>8.5000000000000006E-3</v>
      </c>
      <c r="F38" s="39">
        <v>8.5000000000000006E-3</v>
      </c>
      <c r="G38" s="39">
        <v>1.11E-2</v>
      </c>
    </row>
    <row r="39" spans="1:18" ht="13.2" x14ac:dyDescent="0.25">
      <c r="A39" s="37" t="str">
        <f>A38</f>
        <v>Fornecimento de Materiais e Equipamentos (aquisição indireta - em conjunto com licitação de obras)</v>
      </c>
      <c r="B39" s="38" t="s">
        <v>1176</v>
      </c>
      <c r="C39" s="37" t="str">
        <f t="shared" si="0"/>
        <v>Fornecimento de Materiais e Equipamentos (aquisição indireta - em conjunto com licitação de obras)-L</v>
      </c>
      <c r="E39" s="39">
        <v>3.5000000000000003E-2</v>
      </c>
      <c r="F39" s="39">
        <v>5.1100000000000007E-2</v>
      </c>
      <c r="G39" s="39">
        <v>6.2199999999999998E-2</v>
      </c>
      <c r="I39" s="112">
        <f>[1]PO!K94</f>
        <v>0</v>
      </c>
      <c r="J39" s="112"/>
      <c r="K39" s="112"/>
      <c r="L39" s="112"/>
      <c r="O39" s="113">
        <f>[1]PO!K97</f>
        <v>45189</v>
      </c>
      <c r="P39" s="113"/>
      <c r="Q39" s="113"/>
      <c r="R39" s="113"/>
    </row>
    <row r="40" spans="1:18" ht="15" customHeight="1" x14ac:dyDescent="0.25">
      <c r="A40" s="37" t="str">
        <f>A39</f>
        <v>Fornecimento de Materiais e Equipamentos (aquisição indireta - em conjunto com licitação de obras)</v>
      </c>
      <c r="B40" s="42" t="s">
        <v>1177</v>
      </c>
      <c r="C40" s="37" t="str">
        <f t="shared" si="0"/>
        <v>Fornecimento de Materiais e Equipamentos (aquisição indireta - em conjunto com licitação de obras)-BDI PAD</v>
      </c>
      <c r="E40" s="39">
        <v>0.111</v>
      </c>
      <c r="F40" s="39">
        <v>0.14019999999999999</v>
      </c>
      <c r="G40" s="39">
        <v>0.16800000000000001</v>
      </c>
      <c r="I40" s="114" t="s">
        <v>1208</v>
      </c>
      <c r="J40" s="114"/>
      <c r="K40" s="114"/>
      <c r="L40" s="114"/>
      <c r="N40" s="59"/>
      <c r="O40" s="60" t="s">
        <v>1209</v>
      </c>
      <c r="P40" s="61"/>
      <c r="Q40" s="61"/>
      <c r="R40" s="61"/>
    </row>
    <row r="41" spans="1:18" ht="13.2" x14ac:dyDescent="0.25">
      <c r="A41" s="37" t="s">
        <v>1210</v>
      </c>
      <c r="B41" s="38" t="s">
        <v>1211</v>
      </c>
      <c r="C41" s="37" t="str">
        <f t="shared" si="0"/>
        <v>Estudos e Projetos, Planos e Gerenciamento e outros correlatos-K1</v>
      </c>
      <c r="E41" s="39" t="s">
        <v>1189</v>
      </c>
      <c r="F41" s="39" t="s">
        <v>1189</v>
      </c>
      <c r="G41" s="39" t="s">
        <v>1189</v>
      </c>
    </row>
    <row r="42" spans="1:18" ht="30" customHeight="1" x14ac:dyDescent="0.25">
      <c r="A42" s="37" t="str">
        <f>A41</f>
        <v>Estudos e Projetos, Planos e Gerenciamento e outros correlatos</v>
      </c>
      <c r="B42" s="38" t="s">
        <v>1212</v>
      </c>
      <c r="C42" s="37" t="str">
        <f t="shared" si="0"/>
        <v>Estudos e Projetos, Planos e Gerenciamento e outros correlatos-K2</v>
      </c>
      <c r="E42" s="39" t="s">
        <v>1189</v>
      </c>
      <c r="F42" s="39">
        <v>0.2</v>
      </c>
      <c r="G42" s="39" t="s">
        <v>1189</v>
      </c>
      <c r="I42" s="115"/>
      <c r="J42" s="115"/>
      <c r="K42" s="115"/>
      <c r="L42" s="115"/>
      <c r="M42" s="62"/>
      <c r="N42" s="62"/>
      <c r="O42" s="115"/>
      <c r="P42" s="115"/>
      <c r="Q42" s="115"/>
      <c r="R42" s="115"/>
    </row>
    <row r="43" spans="1:18" ht="13.2" x14ac:dyDescent="0.25">
      <c r="A43" s="37" t="str">
        <f>A42</f>
        <v>Estudos e Projetos, Planos e Gerenciamento e outros correlatos</v>
      </c>
      <c r="B43" s="38" t="s">
        <v>1112</v>
      </c>
      <c r="C43" s="37" t="str">
        <f t="shared" si="0"/>
        <v>Estudos e Projetos, Planos e Gerenciamento e outros correlatos-</v>
      </c>
      <c r="E43" s="39" t="s">
        <v>1189</v>
      </c>
      <c r="F43" s="39" t="s">
        <v>1189</v>
      </c>
      <c r="G43" s="39" t="s">
        <v>1189</v>
      </c>
      <c r="I43" s="117" t="s">
        <v>1213</v>
      </c>
      <c r="J43" s="117"/>
      <c r="K43" s="117"/>
      <c r="L43" s="117"/>
      <c r="O43" s="117" t="s">
        <v>1214</v>
      </c>
      <c r="P43" s="117"/>
      <c r="Q43" s="117"/>
      <c r="R43" s="117"/>
    </row>
    <row r="44" spans="1:18" ht="13.8" x14ac:dyDescent="0.25">
      <c r="A44" s="37" t="str">
        <f>A43</f>
        <v>Estudos e Projetos, Planos e Gerenciamento e outros correlatos</v>
      </c>
      <c r="B44" s="38" t="s">
        <v>1112</v>
      </c>
      <c r="C44" s="37" t="str">
        <f t="shared" si="0"/>
        <v>Estudos e Projetos, Planos e Gerenciamento e outros correlatos-</v>
      </c>
      <c r="E44" s="39" t="s">
        <v>1189</v>
      </c>
      <c r="F44" s="39" t="s">
        <v>1189</v>
      </c>
      <c r="G44" s="39" t="s">
        <v>1189</v>
      </c>
      <c r="I44" s="63" t="s">
        <v>1215</v>
      </c>
      <c r="J44" s="116"/>
      <c r="K44" s="116"/>
      <c r="L44" s="116"/>
      <c r="M44" s="62"/>
      <c r="N44" s="62"/>
      <c r="O44" s="63" t="s">
        <v>1215</v>
      </c>
      <c r="P44" s="118" t="s">
        <v>1216</v>
      </c>
      <c r="Q44" s="118"/>
      <c r="R44" s="118"/>
    </row>
    <row r="45" spans="1:18" ht="13.8" x14ac:dyDescent="0.25">
      <c r="A45" s="37" t="str">
        <f>A44</f>
        <v>Estudos e Projetos, Planos e Gerenciamento e outros correlatos</v>
      </c>
      <c r="B45" s="38" t="s">
        <v>1217</v>
      </c>
      <c r="C45" s="37" t="str">
        <f t="shared" si="0"/>
        <v>Estudos e Projetos, Planos e Gerenciamento e outros correlatos-K3</v>
      </c>
      <c r="E45" s="39" t="s">
        <v>1189</v>
      </c>
      <c r="F45" s="39">
        <v>0.12</v>
      </c>
      <c r="G45" s="39" t="s">
        <v>1189</v>
      </c>
      <c r="I45" s="63" t="s">
        <v>1218</v>
      </c>
      <c r="J45" s="116"/>
      <c r="K45" s="116"/>
      <c r="L45" s="116"/>
      <c r="M45" s="62"/>
      <c r="N45" s="62"/>
      <c r="O45" s="63" t="s">
        <v>1219</v>
      </c>
      <c r="P45" s="118" t="s">
        <v>1220</v>
      </c>
      <c r="Q45" s="118"/>
      <c r="R45" s="118"/>
    </row>
    <row r="46" spans="1:18" ht="13.8" x14ac:dyDescent="0.25">
      <c r="A46" s="37" t="str">
        <f>A45</f>
        <v>Estudos e Projetos, Planos e Gerenciamento e outros correlatos</v>
      </c>
      <c r="B46" s="42" t="s">
        <v>1177</v>
      </c>
      <c r="C46" s="37" t="str">
        <f t="shared" si="0"/>
        <v>Estudos e Projetos, Planos e Gerenciamento e outros correlatos-BDI PAD</v>
      </c>
      <c r="E46" s="39" t="s">
        <v>1189</v>
      </c>
      <c r="F46" s="39" t="s">
        <v>1189</v>
      </c>
      <c r="G46" s="39" t="s">
        <v>1189</v>
      </c>
      <c r="I46" s="63" t="str">
        <f>[1]DADOS!A56</f>
        <v>CREA/CAU:</v>
      </c>
      <c r="J46" s="116"/>
      <c r="K46" s="116"/>
      <c r="L46" s="116"/>
      <c r="M46" s="62"/>
      <c r="N46" s="62"/>
      <c r="O46" s="62"/>
      <c r="P46" s="62"/>
      <c r="Q46" s="62"/>
      <c r="R46" s="62"/>
    </row>
    <row r="47" spans="1:18" ht="13.2" x14ac:dyDescent="0.25">
      <c r="I47" s="63" t="str">
        <f>[1]DADOS!A57</f>
        <v>ART/RRT:</v>
      </c>
      <c r="J47" s="116" t="str">
        <f>[1]DADOS!B57</f>
        <v>PB</v>
      </c>
      <c r="K47" s="116"/>
      <c r="L47" s="116"/>
    </row>
    <row r="48" spans="1:18" ht="13.2" x14ac:dyDescent="0.25"/>
    <row r="49" spans="1:7" ht="13.2" hidden="1" x14ac:dyDescent="0.25">
      <c r="A49" s="37" t="s">
        <v>1221</v>
      </c>
    </row>
    <row r="50" spans="1:7" ht="13.2" hidden="1" x14ac:dyDescent="0.25">
      <c r="A50" s="37" t="s">
        <v>1170</v>
      </c>
    </row>
    <row r="51" spans="1:7" ht="13.2" hidden="1" x14ac:dyDescent="0.25">
      <c r="A51" s="37" t="s">
        <v>1179</v>
      </c>
    </row>
    <row r="52" spans="1:7" ht="13.2" hidden="1" x14ac:dyDescent="0.25">
      <c r="A52" s="37" t="s">
        <v>1190</v>
      </c>
    </row>
    <row r="53" spans="1:7" ht="13.2" hidden="1" x14ac:dyDescent="0.25">
      <c r="A53" s="37" t="s">
        <v>1198</v>
      </c>
    </row>
    <row r="54" spans="1:7" ht="13.2" hidden="1" x14ac:dyDescent="0.25">
      <c r="A54" s="37" t="s">
        <v>1206</v>
      </c>
    </row>
    <row r="55" spans="1:7" ht="13.2" hidden="1" x14ac:dyDescent="0.25">
      <c r="A55" s="37" t="s">
        <v>1222</v>
      </c>
    </row>
    <row r="56" spans="1:7" ht="13.2" hidden="1" x14ac:dyDescent="0.25">
      <c r="A56" s="37" t="s">
        <v>1210</v>
      </c>
    </row>
    <row r="57" spans="1:7" ht="13.8" hidden="1" x14ac:dyDescent="0.25">
      <c r="A57" s="64"/>
      <c r="B57" s="62"/>
      <c r="C57" s="62"/>
      <c r="D57" s="62"/>
      <c r="E57" s="62"/>
      <c r="F57" s="62"/>
      <c r="G57" s="62"/>
    </row>
    <row r="58" spans="1:7" ht="12.75" customHeight="1" x14ac:dyDescent="0.25"/>
    <row r="59" spans="1:7" ht="12.75" customHeight="1" x14ac:dyDescent="0.25"/>
    <row r="60" spans="1:7" ht="12.75" customHeight="1" x14ac:dyDescent="0.25"/>
  </sheetData>
  <mergeCells count="55">
    <mergeCell ref="J46:L46"/>
    <mergeCell ref="J47:L47"/>
    <mergeCell ref="I43:L43"/>
    <mergeCell ref="O43:R43"/>
    <mergeCell ref="J44:L44"/>
    <mergeCell ref="P44:R44"/>
    <mergeCell ref="J45:L45"/>
    <mergeCell ref="P45:R45"/>
    <mergeCell ref="I37:R37"/>
    <mergeCell ref="I39:L39"/>
    <mergeCell ref="O39:R39"/>
    <mergeCell ref="I40:L40"/>
    <mergeCell ref="I42:L42"/>
    <mergeCell ref="O42:R42"/>
    <mergeCell ref="I34:R34"/>
    <mergeCell ref="I22:L22"/>
    <mergeCell ref="I23:L23"/>
    <mergeCell ref="I24:L24"/>
    <mergeCell ref="P24:R24"/>
    <mergeCell ref="J26:R26"/>
    <mergeCell ref="I28:R28"/>
    <mergeCell ref="L29:L30"/>
    <mergeCell ref="M29:O29"/>
    <mergeCell ref="P29:P30"/>
    <mergeCell ref="M30:O30"/>
    <mergeCell ref="I32:R32"/>
    <mergeCell ref="T13:U21"/>
    <mergeCell ref="I15:L15"/>
    <mergeCell ref="I16:L16"/>
    <mergeCell ref="I17:L17"/>
    <mergeCell ref="I18:L18"/>
    <mergeCell ref="I19:L19"/>
    <mergeCell ref="I20:L20"/>
    <mergeCell ref="I21:L21"/>
    <mergeCell ref="I11:P11"/>
    <mergeCell ref="Q11:R11"/>
    <mergeCell ref="I13:L14"/>
    <mergeCell ref="M13:M14"/>
    <mergeCell ref="N13:N14"/>
    <mergeCell ref="O13:O14"/>
    <mergeCell ref="P13:P14"/>
    <mergeCell ref="Q13:Q14"/>
    <mergeCell ref="R13:R14"/>
    <mergeCell ref="I7:P7"/>
    <mergeCell ref="Q7:R7"/>
    <mergeCell ref="I8:P8"/>
    <mergeCell ref="Q8:R8"/>
    <mergeCell ref="I10:P10"/>
    <mergeCell ref="Q10:R10"/>
    <mergeCell ref="I5:R5"/>
    <mergeCell ref="I1:J1"/>
    <mergeCell ref="K1:R1"/>
    <mergeCell ref="I2:J2"/>
    <mergeCell ref="K2:R2"/>
    <mergeCell ref="I4:R4"/>
  </mergeCells>
  <conditionalFormatting sqref="I23:N23">
    <cfRule type="expression" dxfId="8" priority="7" stopIfTrue="1">
      <formula>$Q$8="Não"</formula>
    </cfRule>
  </conditionalFormatting>
  <conditionalFormatting sqref="I24:N24">
    <cfRule type="expression" dxfId="7" priority="6" stopIfTrue="1">
      <formula>$Q$8="sim"</formula>
    </cfRule>
  </conditionalFormatting>
  <conditionalFormatting sqref="I26:R26">
    <cfRule type="expression" dxfId="6" priority="2" stopIfTrue="1">
      <formula>AND(NOT($V$24),NOT($V$26))</formula>
    </cfRule>
  </conditionalFormatting>
  <conditionalFormatting sqref="O15:O24">
    <cfRule type="expression" dxfId="5" priority="8" stopIfTrue="1">
      <formula>AND(O15&lt;&gt;"OK",O15&lt;&gt;"-",O15&lt;&gt;"")</formula>
    </cfRule>
    <cfRule type="cellIs" dxfId="4" priority="9" stopIfTrue="1" operator="equal">
      <formula>"OK"</formula>
    </cfRule>
  </conditionalFormatting>
  <conditionalFormatting sqref="O39">
    <cfRule type="expression" dxfId="3" priority="3" stopIfTrue="1">
      <formula>$O$39=""</formula>
    </cfRule>
  </conditionalFormatting>
  <conditionalFormatting sqref="P15:R23">
    <cfRule type="expression" dxfId="2" priority="1" stopIfTrue="1">
      <formula>$I$8=$A$55</formula>
    </cfRule>
  </conditionalFormatting>
  <conditionalFormatting sqref="P24:R24">
    <cfRule type="expression" dxfId="1" priority="5" stopIfTrue="1">
      <formula>$Q$8="sim"</formula>
    </cfRule>
  </conditionalFormatting>
  <conditionalFormatting sqref="P44:R45">
    <cfRule type="expression" dxfId="0" priority="4" stopIfTrue="1">
      <formula>P44=""</formula>
    </cfRule>
  </conditionalFormatting>
  <dataValidations count="6">
    <dataValidation type="list" allowBlank="1" showInputMessage="1" showErrorMessage="1" sqref="I8:P8" xr:uid="{00000000-0002-0000-0500-000000000000}">
      <formula1>$A$49:$A$56</formula1>
    </dataValidation>
    <dataValidation operator="greaterThanOrEqual" allowBlank="1" showInputMessage="1" showErrorMessage="1" errorTitle="Erro de valores" error="Digite um valor igual a 0% ou 2%." sqref="N22" xr:uid="{00000000-0002-0000-0500-000001000000}"/>
    <dataValidation type="decimal" allowBlank="1" showInputMessage="1" showErrorMessage="1" errorTitle="Erro de valores" error="Digite um valor maior do que 0." sqref="N21" xr:uid="{00000000-0002-0000-0500-000002000000}">
      <formula1>0</formula1>
      <formula2>1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0:R10" xr:uid="{00000000-0002-0000-0500-000003000000}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1:R11" xr:uid="{00000000-0002-0000-0500-000004000000}">
      <formula1>0</formula1>
    </dataValidation>
    <dataValidation type="decimal" allowBlank="1" showInputMessage="1" showErrorMessage="1" errorTitle="Erro de valores" error="Digite um valor entre 0% e 100%" sqref="N15:N20" xr:uid="{00000000-0002-0000-0500-000005000000}">
      <formula1>0</formula1>
      <formula2>1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7</vt:i4>
      </vt:variant>
    </vt:vector>
  </HeadingPairs>
  <TitlesOfParts>
    <vt:vector size="13" baseType="lpstr">
      <vt:lpstr>REUMO</vt:lpstr>
      <vt:lpstr>PLANILHA ORÇAMENTÁRIA SINTÉTICA</vt:lpstr>
      <vt:lpstr>MEMÓRIA DE CÁLCULO</vt:lpstr>
      <vt:lpstr>CPU'S</vt:lpstr>
      <vt:lpstr>CRONOGRAMA</vt:lpstr>
      <vt:lpstr>BDI</vt:lpstr>
      <vt:lpstr>'CPU''S'!Area_de_impressao</vt:lpstr>
      <vt:lpstr>CRONOGRAMA!Area_de_impressao</vt:lpstr>
      <vt:lpstr>'MEMÓRIA DE CÁLCULO'!Area_de_impressao</vt:lpstr>
      <vt:lpstr>'PLANILHA ORÇAMENTÁRIA SINTÉTICA'!Area_de_impressao</vt:lpstr>
      <vt:lpstr>'CPU''S'!Titulos_de_impressao</vt:lpstr>
      <vt:lpstr>'MEMÓRIA DE CÁLCULO'!Titulos_de_impressao</vt:lpstr>
      <vt:lpstr>'PLANILHA ORÇAMENTÁRIA SINTÉTICA'!Titulos_de_impressao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Paula Leitão</cp:lastModifiedBy>
  <cp:lastPrinted>2023-09-21T17:19:09Z</cp:lastPrinted>
  <dcterms:created xsi:type="dcterms:W3CDTF">2023-09-21T14:13:34Z</dcterms:created>
  <dcterms:modified xsi:type="dcterms:W3CDTF">2023-09-21T17:22:04Z</dcterms:modified>
</cp:coreProperties>
</file>