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UNCIONARIOS\DANIELE SANTOS- ESTAGIARIA TECNICA EDIFICAÇÕES\SANTA LUZIA\PLANILHAS E MEMORIAIS\"/>
    </mc:Choice>
  </mc:AlternateContent>
  <xr:revisionPtr revIDLastSave="0" documentId="13_ncr:1_{F29B85AC-9974-47BA-AA18-F660B482466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mória de Cálculo" sheetId="2" r:id="rId1"/>
    <sheet name="Orçamento Sintético" sheetId="3" r:id="rId2"/>
    <sheet name="CPUs" sheetId="4" r:id="rId3"/>
    <sheet name="COTAÇÃO" sheetId="6" r:id="rId4"/>
    <sheet name="CFF" sheetId="5" r:id="rId5"/>
    <sheet name="BDI" sheetId="9" r:id="rId6"/>
    <sheet name="ENCARGOS DES" sheetId="10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xlnm.Print_Titles_2">#REF!</definedName>
    <definedName name="_xlnm._FilterDatabase" localSheetId="3" hidden="1">COTAÇÃO!$A$10:$A$12</definedName>
    <definedName name="_MDO1">[1]INSUMOS!$C$8</definedName>
    <definedName name="_MDO2">[2]INSUMOS!$C$6</definedName>
    <definedName name="_R">#REF!</definedName>
    <definedName name="_rua1">#REF!</definedName>
    <definedName name="AA">[3]CUBACAO!#REF!</definedName>
    <definedName name="AAA">[3]CUBACAO!#REF!</definedName>
    <definedName name="Ac">#REF!</definedName>
    <definedName name="ACOMPANHAMENTO" hidden="1">IF(VALUE([4]MENU!$O$4)=2,"BM","PLE")</definedName>
    <definedName name="_xlnm.Print_Area" localSheetId="5">BDI!$A$1:$J$43</definedName>
    <definedName name="_xlnm.Print_Area" localSheetId="4">CFF!$A$1:$M$29</definedName>
    <definedName name="_xlnm.Print_Area" localSheetId="3">COTAÇÃO!$A$1:$G$23</definedName>
    <definedName name="_xlnm.Print_Area" localSheetId="2">CPUs!$A$1:$J$71</definedName>
    <definedName name="_xlnm.Print_Area" localSheetId="0">'Memória de Cálculo'!$A$1:$E$271</definedName>
    <definedName name="_xlnm.Print_Area" localSheetId="1">'Orçamento Sintético'!$A$1:$I$275</definedName>
    <definedName name="AUTOEVENTO" hidden="1">[4]CÁLCULO!$A$12</definedName>
    <definedName name="BB">[3]CUBACAO!#REF!</definedName>
    <definedName name="BBB">[3]CUBACAO!#REF!</definedName>
    <definedName name="BDI">#REF!</definedName>
    <definedName name="BDI.Filtro" hidden="1">#REF!</definedName>
    <definedName name="BDI.Opcao" hidden="1">[4]DADOS!$F$18</definedName>
    <definedName name="BDI.TipoObra" hidden="1">#REF!</definedName>
    <definedName name="BDIc">#REF!</definedName>
    <definedName name="BDIf">#REF!</definedName>
    <definedName name="BM.AFAcumulado" hidden="1">[4]BM!$R1</definedName>
    <definedName name="BM.AFAnterior" hidden="1">[4]BM!$Q1</definedName>
    <definedName name="BM.MaxMed" hidden="1">IF(RegimeExecucao="Global",1,[4]BM!$G1)</definedName>
    <definedName name="BM.MEDAcumulado" hidden="1">IF(COUNTIF([4]BM!$AB$13:$AM$13,BM.medicao)&gt;0,SUM(OFFSET([4]BM!$AB1,0,0,1,MATCH(BM.medicao,[4]BM!$AB$13:$AM$13,0))),0)</definedName>
    <definedName name="BM.MEDAnterior" hidden="1">IF(COUNTIF([4]BM!$AB$13:$AM$13,BM.medicao-1)&gt;0,SUM(OFFSET([4]BM!$AB1,0,0,1,MATCH(BM.medicao-1,[4]BM!$AB$13:$AM$13,0))),0)</definedName>
    <definedName name="BM.medicao" hidden="1">OFFSET([4]BM!$O$7,1,0)</definedName>
    <definedName name="BM.MinMed" hidden="1">IF(RegimeExecucao="Global",-1,-[4]BM!$G1)</definedName>
    <definedName name="CAIXA.Modo" hidden="1">[4]BM!$A$3</definedName>
    <definedName name="CÁLCULO.NúmeroDeEventos" hidden="1">IF(AUTOEVENTO&lt;&gt;"manual",MAX([4]CÁLCULO!$M$15:$M$137),MAX(OFFSET([4]EVENTOS!$C$14:$C$27,1,0)))</definedName>
    <definedName name="CÁLCULO.NúmeroDeFrentes" hidden="1">COLUMN([4]CÁLCULO!$AA$15)-COLUMN([4]CÁLCULO!$Q$15)</definedName>
    <definedName name="CÁLCULO.TotalAdmLocal" hidden="1">IF(AUTOEVENTO="manual",SUMIF([4]CÁLCULO!$M$15:$M$137,1,[4]ORÇAMENTO!$X$15:$X$137),0)</definedName>
    <definedName name="CC">[3]CUBACAO!#REF!</definedName>
    <definedName name="CCC">[3]CUBACAO!#REF!</definedName>
    <definedName name="Comp.export">#REF!</definedName>
    <definedName name="CONCATENAR">CONCATENATE(#REF!," ",#REF!)</definedName>
    <definedName name="CONTEM">#REF!</definedName>
    <definedName name="Cot.LP.Banco">#REF!</definedName>
    <definedName name="Cot.LP.Cot">#REF!</definedName>
    <definedName name="Cot.LP.Cotacao">#REF!</definedName>
    <definedName name="Cot.LP.Empresa">#REF!</definedName>
    <definedName name="Cot.LP.Indice">#REF!</definedName>
    <definedName name="CRONO.LinhasNecessarias" hidden="1">COUNTIF([4]QCI!$B$13:$B$24,"Manual")+COUNTIF([4]QCI!$B$13:$B$24,"SemiAuto")+COUNT(ORÇAMENTO.ListaCrono)</definedName>
    <definedName name="CRONO.MaxParc" hidden="1">[4]CRONO!$G65536+[4]CRONO!A1</definedName>
    <definedName name="CRONO.NivelExibicao" hidden="1">[4]CRONO!$G$10</definedName>
    <definedName name="CRONOPLE.ValorDoEvento" hidden="1">SUMIF([4]CÁLCULO!$M$15:$M$137,[4]CRONOPLE!$B1,OFFSET([4]CÁLCULO!$AA$15:$AA$137,0,[4]CRONOPLE!A$12))</definedName>
    <definedName name="DATABASE">#REF!</definedName>
    <definedName name="DATAEMISSAO">#REF!</definedName>
    <definedName name="DATART">#REF!</definedName>
    <definedName name="DD">[3]CUBACAO!#REF!</definedName>
    <definedName name="DDD">[3]CUBACAO!#REF!</definedName>
    <definedName name="DESONERACAO" hidden="1">IF(OR(Import.Desoneracao="DESONERADO",Import.Desoneracao="SIM"),"SIM","NÃO")</definedName>
    <definedName name="Df">#REF!</definedName>
    <definedName name="E">#REF!</definedName>
    <definedName name="EE">[3]CUBACAO!#REF!</definedName>
    <definedName name="EEE">[3]CUBACAO!#REF!</definedName>
    <definedName name="EMPRESAS" localSheetId="3">OFFSET(COTAÇÃO!$A$21,1,0):OFFSET(COTAÇÃO!$F$35,-1,0)</definedName>
    <definedName name="EMPRESAS">OFFSET(#REF!,1,0):OFFSET(#REF!,-1,0)</definedName>
    <definedName name="EVENTOS.Lista" hidden="1">[4]EVENTOS!$C$15:OFFSET([4]EVENTOS!$C$27,-1,0)</definedName>
    <definedName name="EVENTOS.ListaValidacao" hidden="1">[4]EVENTOS!$B$15:OFFSET([4]EVENTOS!$B$27,-1,0)</definedName>
    <definedName name="Excel_BuiltIn_Database" hidden="1">TEXT(Import.DataBase,"mm-aaaa")</definedName>
    <definedName name="Excel_BuiltIn_Print_Titles_2_1">#REF!</definedName>
    <definedName name="Excel_BuiltIn_Print_Titles_8">'[5]Orçamento Cisterna'!#REF!</definedName>
    <definedName name="Fd">#REF!</definedName>
    <definedName name="FF">[3]CUBACAO!#REF!</definedName>
    <definedName name="FFF">[3]CUBACAO!#REF!</definedName>
    <definedName name="FiltroComp">#REF!</definedName>
    <definedName name="FiltroCot">#REF!</definedName>
    <definedName name="GG">[3]CUBACAO!#REF!</definedName>
    <definedName name="GGG">[3]CUBACAO!#REF!</definedName>
    <definedName name="HH">[3]CUBACAO!#REF!</definedName>
    <definedName name="HHH">[3]CUBACAO!#REF!</definedName>
    <definedName name="II">[3]CUBACAO!#REF!</definedName>
    <definedName name="III">[3]CUBACAO!#REF!</definedName>
    <definedName name="Im">#REF!</definedName>
    <definedName name="Import.Apelido" hidden="1">[4]DADOS!$F$16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OFFSET([4]BM!$R$15,1,0):OFFSET([4]BM!$R$137,-1,0)</definedName>
    <definedName name="Import.CNPJ" hidden="1">[4]DADOS!$F$38</definedName>
    <definedName name="Import.Código" hidden="1">OFFSET([4]ORÇAMENTO!$Q$15,1,0):OFFSET([4]ORÇAMENTO!$Q$137,-1,0)</definedName>
    <definedName name="Import.Contrapartida" hidden="1">[4]DADOS!$F$10</definedName>
    <definedName name="Import.CPMaxPerc" hidden="1">[4]DADOS!$F$13</definedName>
    <definedName name="Import.CPMinAbsoluta" hidden="1">[4]DADOS!$F$12</definedName>
    <definedName name="Import.CPMinPerc" hidden="1">[4]DADOS!$F$11</definedName>
    <definedName name="Import.CR" hidden="1">[4]DADOS!$F$7</definedName>
    <definedName name="Import.CRONOPLE" hidden="1">OFFSET([4]CRONOPLE!$F$15,1,1):OFFSET([4]CRONOPLE!$AF$27,-1,-1)</definedName>
    <definedName name="Import.CTEF" hidden="1">[4]DADOS!$F$36</definedName>
    <definedName name="Import.CustoUnitário" hidden="1">OFFSET([4]ORÇAMENTO!$U$15,1,0):OFFSET([4]ORÇAMENTO!$U$137,-1,0)</definedName>
    <definedName name="Import.DataBase" hidden="1">OFFSET([4]DADOS!$G$19,0,-1)</definedName>
    <definedName name="Import.DataBaseLicit" hidden="1">OFFSET([4]DADOS!$G$40,0,-1)</definedName>
    <definedName name="Import.DataInicioObra" hidden="1">[4]DADOS!$F$46</definedName>
    <definedName name="Import.DescLote" hidden="1">[4]DADOS!$F$17</definedName>
    <definedName name="Import.Descrição" hidden="1">OFFSET([4]ORÇAMENTO!$R$15,1,0):OFFSET([4]ORÇAMENTO!$R$137,-1,0)</definedName>
    <definedName name="Import.Desoneracao" hidden="1">OFFSET([4]DADOS!$G$18,0,-1)</definedName>
    <definedName name="Import.empresa" hidden="1">[4]DADOS!$F$37</definedName>
    <definedName name="Import.Eventos.Nomes" hidden="1">OFFSET([4]EVENTOS!$D$15,1,0):OFFSET([4]EVENTOS!$D$27,-1,0)</definedName>
    <definedName name="Import.Fonte" hidden="1">OFFSET([4]ORÇAMENTO!$P$15,1,0):OFFSET([4]ORÇAMENTO!$P$137,-1,0)</definedName>
    <definedName name="Import.FrenteDeObra" hidden="1">[4]CÁLCULO!$Q$12:OFFSET([4]CÁLCULO!$AA$12,0,-1)</definedName>
    <definedName name="Import.Município" hidden="1">[4]DADOS!$F$6</definedName>
    <definedName name="Import.Nível" hidden="1">OFFSET([4]ORÇAMENTO!$M$15,1,0):OFFSET([4]ORÇAMENTO!$M$137,-1,0)</definedName>
    <definedName name="Import.OpcaoBDI" hidden="1">OFFSET([4]ORÇAMENTO!$V$15,1,0):OFFSET([4]ORÇAMENTO!$V$137,-1,0)</definedName>
    <definedName name="Import.ORÇAMENTO.DivRecurso" hidden="1">OFFSET([4]ORÇAMENTO!$Y$15,1,0):OFFSET([4]ORÇAMENTO!$Y$137,-1,0)</definedName>
    <definedName name="Import.PLE" hidden="1">OFFSET([4]PLE!$G$15,1,1):OFFSET([4]PLE!$AG$27,-1,-1)</definedName>
    <definedName name="Import.PLQ" hidden="1">OFFSET([4]CÁLCULO!$P$15,1,1):OFFSET([4]CÁLCULO!$AA$137,-1,-1)</definedName>
    <definedName name="Import.PLQ.MemCalc" hidden="1">OFFSET([4]CÁLCULO!$I$15,1,0):OFFSET([4]CÁLCULO!$I$137,-1,0)</definedName>
    <definedName name="Import.Proponente" hidden="1">[4]DADOS!$F$5</definedName>
    <definedName name="Import.QCI.Divisao" hidden="1">OFFSET([4]QCI!$V$13,1,0):OFFSET([4]QCI!$V$24,-1,0)</definedName>
    <definedName name="Import.QCI.ItemInv" hidden="1">OFFSET([4]QCI!$E$13,1,0):OFFSET([4]QCI!$E$24,-1,0)</definedName>
    <definedName name="Import.QCI.Qtde" hidden="1">OFFSET([4]QCI!$I$13,1,0):OFFSET([4]QCI!$I$24,-1,0)</definedName>
    <definedName name="Import.QCI.Situacao" hidden="1">OFFSET([4]QCI!$H$13,1,0):OFFSET([4]QCI!$H$24,-1,0)</definedName>
    <definedName name="Import.QCI.SubItemInv" hidden="1">OFFSET([4]QCI!$F$13,1,0):OFFSET([4]QCI!$F$24,-1,0)</definedName>
    <definedName name="Import.QCICP" hidden="1">OFFSET([4]QCI!$W$13,1,0):OFFSET([4]QCI!$W$24,-1,0)</definedName>
    <definedName name="Import.QCIDesc" hidden="1">OFFSET([4]QCI!$R$13,1,0):OFFSET([4]QCI!$R$24,-1,0)</definedName>
    <definedName name="Import.QCIInv" hidden="1">OFFSET([4]QCI!$U$13,1,0):OFFSET([4]QCI!$U$24,-1,0)</definedName>
    <definedName name="Import.QCILote" hidden="1">OFFSET([4]QCI!$T$13,1,0):OFFSET([4]QCI!$T$24,-1,0)</definedName>
    <definedName name="Import.QCIOutros" hidden="1">OFFSET([4]QCI!$X$13,1,0):OFFSET([4]QCI!$X$24,-1,0)</definedName>
    <definedName name="Import.Quantidade" hidden="1">OFFSET([4]ORÇAMENTO!$AJ$15,1,0):OFFSET([4]ORÇAMENTO!$AJ$137,-1,0)</definedName>
    <definedName name="import.recurso" hidden="1">[4]DADOS!$F$4</definedName>
    <definedName name="Import.RegimeExecução" hidden="1">OFFSET([4]DADOS!$G$39,0,-1)</definedName>
    <definedName name="Import.Repasse" hidden="1">[4]DADOS!$F$9</definedName>
    <definedName name="Import.RespFiscalização" hidden="1">[4]DADOS!$F$50:$F$53</definedName>
    <definedName name="Import.RespOrçamento" hidden="1">[4]DADOS!$F$22:$F$24</definedName>
    <definedName name="Import.SICONV" hidden="1">[4]DADOS!$F$8</definedName>
    <definedName name="Import.Unidade" hidden="1">OFFSET([4]ORÇAMENTO!$S$15,1,0):OFFSET([4]ORÇAMENTO!$S$137,-1,0)</definedName>
    <definedName name="Import.UnitarioLicitado" hidden="1">OFFSET([4]ORÇAMENTO!$AL$15,1,0):OFFSET([4]ORÇAMENTO!$AL$137,-1,0)</definedName>
    <definedName name="INDICES" localSheetId="3">OFFSET(COTAÇÃO!$A$16,1,0):OFFSET(COTAÇÃO!$G$20,-1,0)</definedName>
    <definedName name="INDICES">OFFSET(#REF!,1,0):OFFSET(#REF!,-1,0)</definedName>
    <definedName name="Io">#REF!</definedName>
    <definedName name="ISS">#REF!</definedName>
    <definedName name="IT">#REF!</definedName>
    <definedName name="item1.1">'[6]COMPOSIÇÃO CUSTO'!#REF!</definedName>
    <definedName name="item1.2">'[6]COMPOSIÇÃO CUSTO'!#REF!</definedName>
    <definedName name="item1.3">'[6]COMPOSIÇÃO CUSTO'!#REF!</definedName>
    <definedName name="item1.4">'[6]COMPOSIÇÃO CUSTO'!#REF!</definedName>
    <definedName name="item1.5">'[6]COMPOSIÇÃO CUSTO'!#REF!</definedName>
    <definedName name="item1.6">'[6]COMPOSIÇÃO CUSTO'!#REF!</definedName>
    <definedName name="item10.1">'[6]COMPOSIÇÃO CUSTO'!#REF!</definedName>
    <definedName name="item10.10">'[6]COMPOSIÇÃO CUSTO'!#REF!</definedName>
    <definedName name="item10.11">'[6]COMPOSIÇÃO CUSTO'!#REF!</definedName>
    <definedName name="item10.12">'[6]COMPOSIÇÃO CUSTO'!#REF!</definedName>
    <definedName name="item10.13">'[6]COMPOSIÇÃO CUSTO'!#REF!</definedName>
    <definedName name="item10.14">'[6]COMPOSIÇÃO CUSTO'!#REF!</definedName>
    <definedName name="item10.15">'[6]COMPOSIÇÃO CUSTO'!#REF!</definedName>
    <definedName name="item10.16">'[6]COMPOSIÇÃO CUSTO'!#REF!</definedName>
    <definedName name="item10.17">'[6]COMPOSIÇÃO CUSTO'!#REF!</definedName>
    <definedName name="item10.18">'[6]COMPOSIÇÃO CUSTO'!#REF!</definedName>
    <definedName name="item10.19">'[6]COMPOSIÇÃO CUSTO'!#REF!</definedName>
    <definedName name="item10.2">'[6]COMPOSIÇÃO CUSTO'!#REF!</definedName>
    <definedName name="item10.3">'[6]COMPOSIÇÃO CUSTO'!#REF!</definedName>
    <definedName name="item10.4">'[6]COMPOSIÇÃO CUSTO'!#REF!</definedName>
    <definedName name="item10.5">'[6]COMPOSIÇÃO CUSTO'!#REF!</definedName>
    <definedName name="item10.6">'[6]COMPOSIÇÃO CUSTO'!#REF!</definedName>
    <definedName name="item10.7">'[6]COMPOSIÇÃO CUSTO'!#REF!</definedName>
    <definedName name="item10.8">'[6]COMPOSIÇÃO CUSTO'!#REF!</definedName>
    <definedName name="item10.9">'[6]COMPOSIÇÃO CUSTO'!#REF!</definedName>
    <definedName name="item11.1">'[6]COMPOSIÇÃO CUSTO'!#REF!</definedName>
    <definedName name="item11.10">'[6]COMPOSIÇÃO CUSTO'!#REF!</definedName>
    <definedName name="item11.11">'[6]COMPOSIÇÃO CUSTO'!#REF!</definedName>
    <definedName name="item11.12">'[6]COMPOSIÇÃO CUSTO'!#REF!</definedName>
    <definedName name="item11.13">'[6]COMPOSIÇÃO CUSTO'!#REF!</definedName>
    <definedName name="item11.14">'[6]COMPOSIÇÃO CUSTO'!#REF!</definedName>
    <definedName name="item11.15">'[6]COMPOSIÇÃO CUSTO'!#REF!</definedName>
    <definedName name="item11.16">'[6]COMPOSIÇÃO CUSTO'!#REF!</definedName>
    <definedName name="item11.17">'[6]COMPOSIÇÃO CUSTO'!#REF!</definedName>
    <definedName name="item11.18">'[6]COMPOSIÇÃO CUSTO'!#REF!</definedName>
    <definedName name="item11.19">'[6]COMPOSIÇÃO CUSTO'!#REF!</definedName>
    <definedName name="item11.2">'[6]COMPOSIÇÃO CUSTO'!#REF!</definedName>
    <definedName name="item11.20">'[6]COMPOSIÇÃO CUSTO'!#REF!</definedName>
    <definedName name="item11.21">'[6]COMPOSIÇÃO CUSTO'!#REF!</definedName>
    <definedName name="item11.22">'[6]COMPOSIÇÃO CUSTO'!#REF!</definedName>
    <definedName name="item11.23">'[6]COMPOSIÇÃO CUSTO'!#REF!</definedName>
    <definedName name="item11.24">'[6]COMPOSIÇÃO CUSTO'!#REF!</definedName>
    <definedName name="item11.25">'[6]COMPOSIÇÃO CUSTO'!#REF!</definedName>
    <definedName name="item11.26">'[6]COMPOSIÇÃO CUSTO'!#REF!</definedName>
    <definedName name="item11.27">'[6]COMPOSIÇÃO CUSTO'!#REF!</definedName>
    <definedName name="item11.28">'[6]COMPOSIÇÃO CUSTO'!#REF!</definedName>
    <definedName name="item11.3">'[6]COMPOSIÇÃO CUSTO'!#REF!</definedName>
    <definedName name="item11.4">'[6]COMPOSIÇÃO CUSTO'!#REF!</definedName>
    <definedName name="item11.5">'[6]COMPOSIÇÃO CUSTO'!#REF!</definedName>
    <definedName name="item11.6">'[6]COMPOSIÇÃO CUSTO'!#REF!</definedName>
    <definedName name="item11.7">'[6]COMPOSIÇÃO CUSTO'!#REF!</definedName>
    <definedName name="item11.8">'[6]COMPOSIÇÃO CUSTO'!#REF!</definedName>
    <definedName name="item11.9">'[6]COMPOSIÇÃO CUSTO'!#REF!</definedName>
    <definedName name="item12.1">'[6]COMPOSIÇÃO CUSTO'!#REF!</definedName>
    <definedName name="item12.10">'[6]COMPOSIÇÃO CUSTO'!#REF!</definedName>
    <definedName name="item12.11">'[6]COMPOSIÇÃO CUSTO'!#REF!</definedName>
    <definedName name="item12.12">'[6]COMPOSIÇÃO CUSTO'!#REF!</definedName>
    <definedName name="item12.13">'[6]COMPOSIÇÃO CUSTO'!#REF!</definedName>
    <definedName name="item12.14">'[6]COMPOSIÇÃO CUSTO'!#REF!</definedName>
    <definedName name="item12.15">'[6]COMPOSIÇÃO CUSTO'!#REF!</definedName>
    <definedName name="item12.16">'[6]COMPOSIÇÃO CUSTO'!#REF!</definedName>
    <definedName name="item12.17">'[6]COMPOSIÇÃO CUSTO'!#REF!</definedName>
    <definedName name="item12.18">'[6]COMPOSIÇÃO CUSTO'!#REF!</definedName>
    <definedName name="item12.19">'[6]COMPOSIÇÃO CUSTO'!#REF!</definedName>
    <definedName name="item12.2">'[6]COMPOSIÇÃO CUSTO'!#REF!</definedName>
    <definedName name="item12.20">'[6]COMPOSIÇÃO CUSTO'!#REF!</definedName>
    <definedName name="item12.21">'[6]COMPOSIÇÃO CUSTO'!#REF!</definedName>
    <definedName name="item12.22">'[6]COMPOSIÇÃO CUSTO'!#REF!</definedName>
    <definedName name="item12.23">'[6]COMPOSIÇÃO CUSTO'!#REF!</definedName>
    <definedName name="item12.24">'[6]COMPOSIÇÃO CUSTO'!#REF!</definedName>
    <definedName name="item12.25">'[6]COMPOSIÇÃO CUSTO'!#REF!</definedName>
    <definedName name="item12.26">'[6]COMPOSIÇÃO CUSTO'!#REF!</definedName>
    <definedName name="item12.27">'[6]COMPOSIÇÃO CUSTO'!#REF!</definedName>
    <definedName name="item12.3">'[6]COMPOSIÇÃO CUSTO'!#REF!</definedName>
    <definedName name="item12.4">'[6]COMPOSIÇÃO CUSTO'!#REF!</definedName>
    <definedName name="item12.5">'[6]COMPOSIÇÃO CUSTO'!#REF!</definedName>
    <definedName name="item12.6">'[6]COMPOSIÇÃO CUSTO'!#REF!</definedName>
    <definedName name="item12.7">'[6]COMPOSIÇÃO CUSTO'!#REF!</definedName>
    <definedName name="item12.8">'[6]COMPOSIÇÃO CUSTO'!#REF!</definedName>
    <definedName name="item12.9">'[6]COMPOSIÇÃO CUSTO'!#REF!</definedName>
    <definedName name="item13.1">'[6]COMPOSIÇÃO CUSTO'!#REF!</definedName>
    <definedName name="item13.10">'[6]COMPOSIÇÃO CUSTO'!#REF!</definedName>
    <definedName name="item13.11">'[6]COMPOSIÇÃO CUSTO'!#REF!</definedName>
    <definedName name="item13.12">'[6]COMPOSIÇÃO CUSTO'!#REF!</definedName>
    <definedName name="item13.13">'[6]COMPOSIÇÃO CUSTO'!#REF!</definedName>
    <definedName name="item13.2">'[6]COMPOSIÇÃO CUSTO'!#REF!</definedName>
    <definedName name="item13.3">'[6]COMPOSIÇÃO CUSTO'!#REF!</definedName>
    <definedName name="item13.4">'[6]COMPOSIÇÃO CUSTO'!#REF!</definedName>
    <definedName name="item13.5">'[6]COMPOSIÇÃO CUSTO'!#REF!</definedName>
    <definedName name="item13.6">'[6]COMPOSIÇÃO CUSTO'!#REF!</definedName>
    <definedName name="item13.7">'[6]COMPOSIÇÃO CUSTO'!#REF!</definedName>
    <definedName name="item13.8">'[6]COMPOSIÇÃO CUSTO'!#REF!</definedName>
    <definedName name="item13.9">'[6]COMPOSIÇÃO CUSTO'!#REF!</definedName>
    <definedName name="item14.1">'[6]COMPOSIÇÃO CUSTO'!#REF!</definedName>
    <definedName name="item14.2">'[6]COMPOSIÇÃO CUSTO'!#REF!</definedName>
    <definedName name="item14.3">'[6]COMPOSIÇÃO CUSTO'!#REF!</definedName>
    <definedName name="item14.4">'[6]COMPOSIÇÃO CUSTO'!#REF!</definedName>
    <definedName name="item14.5">'[6]COMPOSIÇÃO CUSTO'!#REF!</definedName>
    <definedName name="item14.6">'[6]COMPOSIÇÃO CUSTO'!#REF!</definedName>
    <definedName name="item15.1">'[6]COMPOSIÇÃO CUSTO'!#REF!</definedName>
    <definedName name="item15.10">'[6]COMPOSIÇÃO CUSTO'!#REF!</definedName>
    <definedName name="item15.11">'[6]COMPOSIÇÃO CUSTO'!#REF!</definedName>
    <definedName name="item15.12">'[6]COMPOSIÇÃO CUSTO'!#REF!</definedName>
    <definedName name="item15.13">'[6]COMPOSIÇÃO CUSTO'!#REF!</definedName>
    <definedName name="item15.2">'[6]COMPOSIÇÃO CUSTO'!#REF!</definedName>
    <definedName name="item15.3">'[6]COMPOSIÇÃO CUSTO'!#REF!</definedName>
    <definedName name="item15.4">'[6]COMPOSIÇÃO CUSTO'!#REF!</definedName>
    <definedName name="item15.5">'[6]COMPOSIÇÃO CUSTO'!#REF!</definedName>
    <definedName name="item15.6">'[6]COMPOSIÇÃO CUSTO'!#REF!</definedName>
    <definedName name="item15.7">'[6]COMPOSIÇÃO CUSTO'!#REF!</definedName>
    <definedName name="item15.8">'[6]COMPOSIÇÃO CUSTO'!#REF!</definedName>
    <definedName name="item15.9">'[6]COMPOSIÇÃO CUSTO'!#REF!</definedName>
    <definedName name="item2.1">'[6]COMPOSIÇÃO CUSTO'!#REF!</definedName>
    <definedName name="item2.10">'[6]COMPOSIÇÃO CUSTO'!#REF!</definedName>
    <definedName name="item2.11">'[6]COMPOSIÇÃO CUSTO'!#REF!</definedName>
    <definedName name="item2.12">'[6]COMPOSIÇÃO CUSTO'!#REF!</definedName>
    <definedName name="item2.13">'[6]COMPOSIÇÃO CUSTO'!#REF!</definedName>
    <definedName name="item2.14">'[6]COMPOSIÇÃO CUSTO'!#REF!</definedName>
    <definedName name="item2.15">'[6]COMPOSIÇÃO CUSTO'!#REF!</definedName>
    <definedName name="item2.16">'[6]COMPOSIÇÃO CUSTO'!#REF!</definedName>
    <definedName name="item2.17">'[6]COMPOSIÇÃO CUSTO'!#REF!</definedName>
    <definedName name="item2.18">'[6]COMPOSIÇÃO CUSTO'!#REF!</definedName>
    <definedName name="item2.19">'[6]COMPOSIÇÃO CUSTO'!#REF!</definedName>
    <definedName name="item2.2">'[6]COMPOSIÇÃO CUSTO'!#REF!</definedName>
    <definedName name="item2.20">'[6]COMPOSIÇÃO CUSTO'!#REF!</definedName>
    <definedName name="item2.21">'[6]COMPOSIÇÃO CUSTO'!#REF!</definedName>
    <definedName name="item2.22">'[6]COMPOSIÇÃO CUSTO'!#REF!</definedName>
    <definedName name="item2.23">'[6]COMPOSIÇÃO CUSTO'!#REF!</definedName>
    <definedName name="item2.24">'[6]COMPOSIÇÃO CUSTO'!#REF!</definedName>
    <definedName name="item2.25">'[6]COMPOSIÇÃO CUSTO'!#REF!</definedName>
    <definedName name="item2.26">'[6]COMPOSIÇÃO CUSTO'!#REF!</definedName>
    <definedName name="item2.27">'[6]COMPOSIÇÃO CUSTO'!#REF!</definedName>
    <definedName name="item2.3">'[6]COMPOSIÇÃO CUSTO'!#REF!</definedName>
    <definedName name="item2.4">'[6]COMPOSIÇÃO CUSTO'!#REF!</definedName>
    <definedName name="item2.5">'[6]COMPOSIÇÃO CUSTO'!#REF!</definedName>
    <definedName name="item2.6">'[6]COMPOSIÇÃO CUSTO'!#REF!</definedName>
    <definedName name="item2.7">'[6]COMPOSIÇÃO CUSTO'!#REF!</definedName>
    <definedName name="item2.8">'[6]COMPOSIÇÃO CUSTO'!#REF!</definedName>
    <definedName name="item2.9">'[6]COMPOSIÇÃO CUSTO'!#REF!</definedName>
    <definedName name="item3.1">'[6]COMPOSIÇÃO CUSTO'!#REF!</definedName>
    <definedName name="item3.2">'[6]COMPOSIÇÃO CUSTO'!#REF!</definedName>
    <definedName name="item3.3">'[6]COMPOSIÇÃO CUSTO'!#REF!</definedName>
    <definedName name="item4.1">'[6]COMPOSIÇÃO CUSTO'!#REF!</definedName>
    <definedName name="item4.2">'[6]COMPOSIÇÃO CUSTO'!#REF!</definedName>
    <definedName name="item4.3">'[6]COMPOSIÇÃO CUSTO'!#REF!</definedName>
    <definedName name="item4.4">'[6]COMPOSIÇÃO CUSTO'!#REF!</definedName>
    <definedName name="item4.5">'[6]COMPOSIÇÃO CUSTO'!#REF!</definedName>
    <definedName name="item4.6">'[6]COMPOSIÇÃO CUSTO'!#REF!</definedName>
    <definedName name="item4.7">'[6]COMPOSIÇÃO CUSTO'!#REF!</definedName>
    <definedName name="item5.1">'[6]COMPOSIÇÃO CUSTO'!#REF!</definedName>
    <definedName name="item5.2">'[6]COMPOSIÇÃO CUSTO'!#REF!</definedName>
    <definedName name="item5.3">'[6]COMPOSIÇÃO CUSTO'!#REF!</definedName>
    <definedName name="item5.4">'[6]COMPOSIÇÃO CUSTO'!#REF!</definedName>
    <definedName name="item5.5">'[6]COMPOSIÇÃO CUSTO'!#REF!</definedName>
    <definedName name="item5.6">'[6]COMPOSIÇÃO CUSTO'!#REF!</definedName>
    <definedName name="item5.7">'[6]COMPOSIÇÃO CUSTO'!#REF!</definedName>
    <definedName name="item6.1">'[6]COMPOSIÇÃO CUSTO'!#REF!</definedName>
    <definedName name="item6.2">'[6]COMPOSIÇÃO CUSTO'!#REF!</definedName>
    <definedName name="item6.3">'[6]COMPOSIÇÃO CUSTO'!#REF!</definedName>
    <definedName name="item6.4">'[6]COMPOSIÇÃO CUSTO'!#REF!</definedName>
    <definedName name="item6.5">'[6]COMPOSIÇÃO CUSTO'!#REF!</definedName>
    <definedName name="item7.1">'[6]COMPOSIÇÃO CUSTO'!#REF!</definedName>
    <definedName name="item7.10">'[6]COMPOSIÇÃO CUSTO'!#REF!</definedName>
    <definedName name="item7.11">'[6]COMPOSIÇÃO CUSTO'!#REF!</definedName>
    <definedName name="item7.12">'[6]COMPOSIÇÃO CUSTO'!#REF!</definedName>
    <definedName name="item7.13">'[6]COMPOSIÇÃO CUSTO'!#REF!</definedName>
    <definedName name="item7.14">'[6]COMPOSIÇÃO CUSTO'!#REF!</definedName>
    <definedName name="item7.15">'[6]COMPOSIÇÃO CUSTO'!#REF!</definedName>
    <definedName name="item7.16">'[6]COMPOSIÇÃO CUSTO'!#REF!</definedName>
    <definedName name="item7.17">'[6]COMPOSIÇÃO CUSTO'!#REF!</definedName>
    <definedName name="item7.18">'[6]COMPOSIÇÃO CUSTO'!#REF!</definedName>
    <definedName name="item7.19">'[6]COMPOSIÇÃO CUSTO'!#REF!</definedName>
    <definedName name="item7.2">'[6]COMPOSIÇÃO CUSTO'!#REF!</definedName>
    <definedName name="item7.3">'[6]COMPOSIÇÃO CUSTO'!#REF!</definedName>
    <definedName name="item7.4">'[6]COMPOSIÇÃO CUSTO'!#REF!</definedName>
    <definedName name="item7.5">'[6]COMPOSIÇÃO CUSTO'!#REF!</definedName>
    <definedName name="item7.6">'[6]COMPOSIÇÃO CUSTO'!#REF!</definedName>
    <definedName name="item7.7">'[6]COMPOSIÇÃO CUSTO'!#REF!</definedName>
    <definedName name="item7.8">'[6]COMPOSIÇÃO CUSTO'!#REF!</definedName>
    <definedName name="item7.9">'[6]COMPOSIÇÃO CUSTO'!#REF!</definedName>
    <definedName name="item8.1">'[6]COMPOSIÇÃO CUSTO'!#REF!</definedName>
    <definedName name="item8.2">'[6]COMPOSIÇÃO CUSTO'!#REF!</definedName>
    <definedName name="item8.3">'[6]COMPOSIÇÃO CUSTO'!#REF!</definedName>
    <definedName name="item8.4">'[6]COMPOSIÇÃO CUSTO'!#REF!</definedName>
    <definedName name="item8.5">'[6]COMPOSIÇÃO CUSTO'!#REF!</definedName>
    <definedName name="item8.6">'[6]COMPOSIÇÃO CUSTO'!#REF!</definedName>
    <definedName name="item9.1">'[6]COMPOSIÇÃO CUSTO'!#REF!</definedName>
    <definedName name="item9.2">'[6]COMPOSIÇÃO CUSTO'!#REF!</definedName>
    <definedName name="item9.3">'[6]COMPOSIÇÃO CUSTO'!#REF!</definedName>
    <definedName name="item9.4">'[6]COMPOSIÇÃO CUSTO'!#REF!</definedName>
    <definedName name="item9.5">'[6]COMPOSIÇÃO CUSTO'!#REF!</definedName>
    <definedName name="item9.6">'[6]COMPOSIÇÃO CUSTO'!#REF!</definedName>
    <definedName name="item9.7">'[6]COMPOSIÇÃO CUSTO'!#REF!</definedName>
    <definedName name="item9.8">'[6]COMPOSIÇÃO CUSTO'!#REF!</definedName>
    <definedName name="item9.9">'[6]COMPOSIÇÃO CUSTO'!#REF!</definedName>
    <definedName name="itm10.2">'[6]COMPOSIÇÃO CUSTO'!#REF!</definedName>
    <definedName name="Jd">#REF!</definedName>
    <definedName name="JJ">[3]CUBACAO!#REF!</definedName>
    <definedName name="JJJ">[3]CUBACAO!#REF!</definedName>
    <definedName name="Jm">#REF!</definedName>
    <definedName name="KKK">[3]CUBACAO!#REF!</definedName>
    <definedName name="LEO">#REF!</definedName>
    <definedName name="LL">[3]CUBACAO!#REF!</definedName>
    <definedName name="LLL">[3]CUBACAO!#REF!</definedName>
    <definedName name="LOCALIDADE">#REF!</definedName>
    <definedName name="Lucro">#REF!</definedName>
    <definedName name="m">#REF!</definedName>
    <definedName name="MENU.CRONO" hidden="1">OFFSET([4]CRONO!$T$11,1,0)</definedName>
    <definedName name="MM">[3]CUBACAO!#REF!</definedName>
    <definedName name="MMM">[3]CUBACAO!#REF!</definedName>
    <definedName name="n">#REF!</definedName>
    <definedName name="NAOCONTEM">#REF!</definedName>
    <definedName name="NCOMPOSICOES">2</definedName>
    <definedName name="NCOTACOES">4</definedName>
    <definedName name="NEMPRESAS">12</definedName>
    <definedName name="NINDICES">3</definedName>
    <definedName name="NN">[3]CUBACAO!#REF!</definedName>
    <definedName name="NNN">[3]CUBACAO!#REF!</definedName>
    <definedName name="NRELATORIOS">COUNTA(#REF!)-2</definedName>
    <definedName name="NumerEmpresa">25</definedName>
    <definedName name="NumerIndice">3</definedName>
    <definedName name="OAO">#REF!</definedName>
    <definedName name="Objeto">"Referência"</definedName>
    <definedName name="OO">[3]CUBACAO!#REF!</definedName>
    <definedName name="OOO">[3]CUBACAO!#REF!</definedName>
    <definedName name="ORÇAMENTO.BancoRef" hidden="1">[4]ORÇAMENTO!$F$8</definedName>
    <definedName name="ORÇAMENTO.CodBarra" hidden="1">IF(ORÇAMENTO.Fonte="Sinapi",SUBSTITUTE(SUBSTITUTE(ORÇAMENTO.Codigo,"/00","/"),"/0","/"),ORÇAMENTO.Codigo)</definedName>
    <definedName name="ORÇAMENTO.Codigo" hidden="1">[4]ORÇAMENTO!$Q1</definedName>
    <definedName name="ORÇAMENTO.CustoUnitario" hidden="1">ROUND([4]ORÇAMENTO!$U1,15-13*[4]ORÇAMENTO!$AF$8)</definedName>
    <definedName name="ORÇAMENTO.Descricao" hidden="1">[4]ORÇAMENTO!$R1</definedName>
    <definedName name="ORÇAMENTO.Fonte" hidden="1">[4]ORÇAMENTO!$P1</definedName>
    <definedName name="ORÇAMENTO.ListaCrono" hidden="1">OFFSET([4]ORÇAMENTO!$AD$15,1,0):OFFSET([4]ORÇAMENTO!$AD$137,-1,0)</definedName>
    <definedName name="ORÇAMENTO.MáximoListaCrono" hidden="1">MAX(ORÇAMENTO.ListaCrono)</definedName>
    <definedName name="ORÇAMENTO.Nivel" hidden="1">[4]ORÇAMENTO!$M1</definedName>
    <definedName name="ORÇAMENTO.OpcaoBDI" hidden="1">[4]ORÇAMENTO!$V1</definedName>
    <definedName name="ORÇAMENTO.PasteFormat1" hidden="1">OFFSET([4]ORÇAMENTO!$P$15,1,0):OFFSET([4]ORÇAMENTO!$S$137,-1,0)</definedName>
    <definedName name="ORÇAMENTO.PasteFormat2" hidden="1">OFFSET([4]ORÇAMENTO!$U$15,1,0):OFFSET([4]ORÇAMENTO!$V$137,-1,0)</definedName>
    <definedName name="ORÇAMENTO.PrecoUnitarioLicitado" hidden="1">[4]ORÇAMENTO!$AL1</definedName>
    <definedName name="ORÇAMENTO.RangeQuant" hidden="1">OFFSET([4]ORÇAMENTO!$T$15,1,0):OFFSET([4]ORÇAMENTO!$T$137,-1,0)</definedName>
    <definedName name="ORÇAMENTO.SumCPMANUAL" hidden="1">SUMIF([4]ORÇAMENTO!$Z$15:$Z$137,"CP",[4]ORÇAMENTO!$AA$15:$AA$137)</definedName>
    <definedName name="ORÇAMENTO.SumINVMANUAL" hidden="1">SUMIF([4]ORÇAMENTO!$Z$15:$Z$137,"RP",[4]ORÇAMENTO!$X$15:$X$137)+SUMIF([4]ORÇAMENTO!$Z$15:$Z$137,"CP",[4]ORÇAMENTO!$X$15:$X$137)+SUMIF([4]ORÇAMENTO!$Z$15:$Z$137,"OU",[4]ORÇAMENTO!$X$15:$X$137)</definedName>
    <definedName name="ORÇAMENTO.SumOUTROSMANUAL" hidden="1">SUMIF([4]ORÇAMENTO!$Z$15:$Z$137,"OU",[4]ORÇAMENTO!$AB$15:$AB$137)</definedName>
    <definedName name="ORÇAMENTO.SumREPASSEMANUAL" hidden="1">ORÇAMENTO.SumINVMANUAL-ORÇAMENTO.SumCPMANUAL-ORÇAMENTO.SumOUTROSMANUAL</definedName>
    <definedName name="ORÇAMENTO.Unidade" hidden="1">[4]ORÇAMENTO!$S1</definedName>
    <definedName name="Plan_ajustada">[7]Composição!#REF!</definedName>
    <definedName name="PLE.firstrow" hidden="1">[4]PLE!$15:$15</definedName>
    <definedName name="PLE.lastrow" hidden="1">[4]PLE!$27:$27</definedName>
    <definedName name="PLE.Medicao" hidden="1">[4]PLE!$J$9</definedName>
    <definedName name="PLE.ValorDoEvento" hidden="1">SUMIF([4]CÁLCULO!$M$15:$M$137,[4]PLE!$B1,OFFSET([4]CÁLCULO!$AA$15:$AA$137,0,[4]PLE!A$12))</definedName>
    <definedName name="PO.ValoresBDI" hidden="1">OFFSET([4]ORÇAMENTO!$AH$15,1,0):OFFSET([4]ORÇAMENTO!$AH$137,-1,0)</definedName>
    <definedName name="PP">[3]CUBACAO!#REF!</definedName>
    <definedName name="QCI.CPManual" hidden="1">ROUND([4]QCI!$W1,2)</definedName>
    <definedName name="QCI.DescManual" hidden="1">[4]QCI!$R1</definedName>
    <definedName name="QCI.Divisao" hidden="1">[4]QCI!$V1</definedName>
    <definedName name="QCI.ExisteManual" hidden="1">(COUNTIF([4]QCI!$B$13:$B$24,"Manual")+COUNTIF([4]QCI!$B$13:$B$24,"SemiAuto"))&gt;0</definedName>
    <definedName name="QCI.InvManual" hidden="1">ROUND([4]QCI!$U1,2)</definedName>
    <definedName name="QCI.ItemInvestimento" hidden="1">OFFSET([4]DADOS!$J$2,1,0,COUNTA([4]DADOS!$J:$J)-1,1)</definedName>
    <definedName name="QCI.LoteManual" hidden="1">[4]QCI!$T1</definedName>
    <definedName name="QCI.MaxCPManual" hidden="1">[4]QCI!$O1-[4]QCI!$X1</definedName>
    <definedName name="QCI.MaxOUManual" hidden="1">[4]QCI!$O1-[4]QCI!$W1</definedName>
    <definedName name="QCI.OutrosManual" hidden="1">ROUND([4]QCI!$X1,2)</definedName>
    <definedName name="QCI.SubItemInvestimento" hidden="1">OFFSET([4]DADOS!$A$2,1,MATCH([4]QCI!$E1,[4]DADOS!$2:$2,0)-1,INDEX([4]DADOS!$2:$2,MATCH([4]QCI!$E1,[4]DADOS!$2:$2,0)+1))</definedName>
    <definedName name="QCI.SumCPMANUAL" hidden="1">SUMIF([4]QCI!$B$13:$B$24,"Manual",[4]QCI!$AA$13:$AA$24)</definedName>
    <definedName name="QCI.SumINVMANUAL" hidden="1">SUMIF([4]QCI!$B$13:$B$24,"Manual",[4]QCI!$O$13:$O$24)</definedName>
    <definedName name="QCI.SumOUTROSMANUAL" hidden="1">SUMIF([4]QCI!$B$13:$B$24,"Manual",[4]QCI!$AB$13:$AB$24)</definedName>
    <definedName name="QCI.SumREPASSEMANUAL" hidden="1">QCI.SumINVMANUAL-QCI.CPManual-QCI.OutrosManual</definedName>
    <definedName name="QQ">[3]CUBACAO!#REF!</definedName>
    <definedName name="REFERENCIA.Descricao" hidden="1">IF(ISNUMBER([4]ORÇAMENTO!$AF1),OFFSET(INDIRECT(ORÇAMENTO.BancoRef),[4]ORÇAMENTO!$AF1-1,3,1),[4]ORÇAMENTO!$AF1)</definedName>
    <definedName name="REFERENCIA.Desonerado" hidden="1">IF(ISNUMBER([4]ORÇAMENTO!$AF1),VALUE(OFFSET(INDIRECT(ORÇAMENTO.BancoRef),[4]ORÇAMENTO!$AF1-1,5,1)),0)</definedName>
    <definedName name="REFERENCIA.NaoDesonerado" hidden="1">IF(ISNUMBER([4]ORÇAMENTO!$AF1),VALUE(OFFSET(INDIRECT(ORÇAMENTO.BancoRef),[4]ORÇAMENTO!$AF1-1,6,1)),0)</definedName>
    <definedName name="REFERENCIA.Unidade" hidden="1">IF(ISNUMBER([4]ORÇAMENTO!$AF1),OFFSET(INDIRECT(ORÇAMENTO.BancoRef),[4]ORÇAMENTO!$AF1-1,4,1),"-")</definedName>
    <definedName name="RegimeExecucao" hidden="1">IF(OR(Import.RegimeExecução="",Import.RegimeExecução="Empreitada por Preço Global",Import.RegimeExecução="Empreitada Integral"),"Global","Unitário")</definedName>
    <definedName name="RelatoriosFontes">OFFSET(#REF!,1,0,NRELATORIOS)</definedName>
    <definedName name="RR">[3]CUBACAO!#REF!</definedName>
    <definedName name="RRE.MaxCPAcum" hidden="1">[4]RRE!$AD$26</definedName>
    <definedName name="RRE.MaxCPAnt" hidden="1">[4]RRE!$AC$26</definedName>
    <definedName name="RRE.MaxOUAcum" hidden="1">[4]RRE!$AD$27</definedName>
    <definedName name="RRE.MaxOUAnt" hidden="1">[4]RRE!$AC$27</definedName>
    <definedName name="RRE.Numero" hidden="1">OFFSET([4]RRE!$O$7,0,1)</definedName>
    <definedName name="RRE.VIMeta" hidden="1">[4]RRE!$L1</definedName>
    <definedName name="SENHAGT" hidden="1">"PM2CAIXA"</definedName>
    <definedName name="SomaAgrup" hidden="1">SUMIF(OFFSET([4]ORÇAMENTO!$C1,1,0,[4]ORÇAMENTO!$D1),"S",OFFSET([4]ORÇAMENTO!A1,1,0,[4]ORÇAMENTO!$D1))</definedName>
    <definedName name="SomaAgrupBM" hidden="1">SUMIF(OFFSET([4]BM!$A1,1,0,[4]BM!$B1),"S",OFFSET([4]BM!A1,1,0,[4]BM!$B1))</definedName>
    <definedName name="SS">[3]CUBACAO!#REF!</definedName>
    <definedName name="T">#REF!</definedName>
    <definedName name="TIPOORCAMENTO" hidden="1">IF(VALUE([4]MENU!$O$3)=2,"Licitado","Proposto")</definedName>
    <definedName name="TT">[3]CUBACAO!#REF!</definedName>
    <definedName name="UU">[3]CUBACAO!#REF!</definedName>
    <definedName name="Versao" hidden="1">[4]MENU!$J$2</definedName>
    <definedName name="VTOTAL1" hidden="1">ROUND([4]ORÇAMENTO!$T1*[4]ORÇAMENTO!$W1,15-13*[4]ORÇAMENTO!$AF$11)</definedName>
    <definedName name="VTOTALBM" hidden="1">IF([4]BM!$I1=0,0,CHOOSE(MATCH(RegimeExecucao,{"Global","Unitário"},0),ROUND(ROUND([4]BM!#REF!,15-13*[4]BM!$A$9)/100*[4]BM!$I1,15-13*[4]ORÇAMENTO!$AF$11),ROUND(ROUND([4]BM!#REF!,15-13*[4]BM!$A$9)*ROUND([4]BM!$H1,15-13*[4]ORÇAMENTO!$AF$10),15-13*[4]ORÇAMENTO!$AF$11)))</definedName>
    <definedName name="VV">[3]CUBACAO!#REF!</definedName>
    <definedName name="WW">[3]CUBACAO!#REF!</definedName>
    <definedName name="XX">[3]CUBACAO!#REF!</definedName>
    <definedName name="YY">[3]CUBACAO!#REF!</definedName>
    <definedName name="ZZ">[3]CUBACAO!#REF!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D4" i="10"/>
  <c r="C4" i="10"/>
  <c r="B4" i="10"/>
  <c r="B3" i="10"/>
  <c r="C2" i="10"/>
  <c r="B2" i="10"/>
  <c r="B1" i="10"/>
  <c r="A40" i="9"/>
  <c r="A38" i="9"/>
  <c r="A36" i="9"/>
  <c r="J28" i="9"/>
  <c r="D28" i="9"/>
  <c r="S27" i="9"/>
  <c r="L27" i="9"/>
  <c r="J27" i="9"/>
  <c r="J25" i="9"/>
  <c r="A23" i="9"/>
  <c r="A22" i="9"/>
  <c r="A21" i="9"/>
  <c r="A20" i="9"/>
  <c r="A19" i="9"/>
  <c r="H4" i="9"/>
  <c r="E4" i="9"/>
  <c r="B4" i="9"/>
  <c r="B3" i="9"/>
  <c r="E2" i="9"/>
  <c r="B2" i="9"/>
  <c r="B1" i="9"/>
  <c r="L4" i="5"/>
  <c r="I4" i="5"/>
  <c r="B4" i="5"/>
  <c r="B3" i="5"/>
  <c r="I2" i="5"/>
  <c r="B2" i="5"/>
  <c r="B1" i="5"/>
  <c r="C20" i="6"/>
  <c r="C19" i="6"/>
  <c r="C18" i="6"/>
  <c r="E16" i="6"/>
  <c r="D4" i="6"/>
  <c r="B4" i="6"/>
  <c r="E3" i="6"/>
  <c r="B3" i="6"/>
  <c r="B2" i="6"/>
  <c r="B1" i="6"/>
  <c r="H4" i="4"/>
  <c r="E4" i="4"/>
  <c r="B4" i="4"/>
  <c r="B3" i="4"/>
  <c r="B2" i="4"/>
  <c r="B1" i="4"/>
  <c r="H4" i="3"/>
  <c r="E4" i="3"/>
  <c r="B4" i="3"/>
  <c r="B3" i="3"/>
  <c r="E2" i="3"/>
  <c r="B2" i="3"/>
  <c r="B1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<sst xmlns="http://schemas.openxmlformats.org/spreadsheetml/2006/main" count="3055" uniqueCount="1243">
  <si>
    <t>Item</t>
  </si>
  <si>
    <t>Descrição</t>
  </si>
  <si>
    <t>Und</t>
  </si>
  <si>
    <t>Quant.</t>
  </si>
  <si>
    <t xml:space="preserve"> 1 </t>
  </si>
  <si>
    <t>SERVIÇOS PRELIMINARES</t>
  </si>
  <si>
    <t xml:space="preserve"> 1.1 </t>
  </si>
  <si>
    <t>m²</t>
  </si>
  <si>
    <t xml:space="preserve"> 2 </t>
  </si>
  <si>
    <t xml:space="preserve"> 2.1 </t>
  </si>
  <si>
    <t>m³</t>
  </si>
  <si>
    <t xml:space="preserve"> 2.2 </t>
  </si>
  <si>
    <t>KG</t>
  </si>
  <si>
    <t xml:space="preserve">Obra:                    </t>
  </si>
  <si>
    <t>Valor da Obra:</t>
  </si>
  <si>
    <t>Fonte de dados:</t>
  </si>
  <si>
    <t>MEMÓRIA DE CÁLCULO</t>
  </si>
  <si>
    <t>SINAPI</t>
  </si>
  <si>
    <t>Próprio</t>
  </si>
  <si>
    <t>Peso (%)</t>
  </si>
  <si>
    <t>Total</t>
  </si>
  <si>
    <t>Valor Unit com BDI</t>
  </si>
  <si>
    <t>Valor Unit</t>
  </si>
  <si>
    <t>Banco</t>
  </si>
  <si>
    <t>Código</t>
  </si>
  <si>
    <t>Valor com BDI =&gt;</t>
  </si>
  <si>
    <t>Valor do BDI =&gt;</t>
  </si>
  <si>
    <t>MO com LS =&gt;</t>
  </si>
  <si>
    <t>LS =&gt;</t>
  </si>
  <si>
    <t>MO sem LS =&gt;</t>
  </si>
  <si>
    <t>Material</t>
  </si>
  <si>
    <t>Insumo</t>
  </si>
  <si>
    <t>Composição Auxiliar</t>
  </si>
  <si>
    <t>SEDI - SERVIÇOS DIVERSOS</t>
  </si>
  <si>
    <t>Composição</t>
  </si>
  <si>
    <t>Tipo</t>
  </si>
  <si>
    <t>H</t>
  </si>
  <si>
    <t>SERVENTE COM ENCARGOS COMPLEMENTARES</t>
  </si>
  <si>
    <t xml:space="preserve"> 88316 </t>
  </si>
  <si>
    <t>Composições Principais</t>
  </si>
  <si>
    <t/>
  </si>
  <si>
    <t>90 DIAS</t>
  </si>
  <si>
    <t>60 DIAS</t>
  </si>
  <si>
    <t>30 DIAS</t>
  </si>
  <si>
    <t>Total Por Etapa</t>
  </si>
  <si>
    <t>PLANILHA ORÇAMENTARIA</t>
  </si>
  <si>
    <t>COMPOSIÇÕES ANALÍTICAS COM PREÇO UNITÁRIO</t>
  </si>
  <si>
    <t>COTAÇÃO</t>
  </si>
  <si>
    <t>CRONOGRAMA FÍSICO-FINANCEIRO</t>
  </si>
  <si>
    <t>EMPRESAS FORNECEDORAS:</t>
  </si>
  <si>
    <t>EMPRESAS</t>
  </si>
  <si>
    <t>CNPJ</t>
  </si>
  <si>
    <t>NOME</t>
  </si>
  <si>
    <t>FONE</t>
  </si>
  <si>
    <t>E001</t>
  </si>
  <si>
    <t>E002</t>
  </si>
  <si>
    <t>E003</t>
  </si>
  <si>
    <t>COTAÇÕES:</t>
  </si>
  <si>
    <t>FONTE</t>
  </si>
  <si>
    <t>CÓDIGO</t>
  </si>
  <si>
    <t>DESCRIÇÃO</t>
  </si>
  <si>
    <t>UNIDADE</t>
  </si>
  <si>
    <t>MEDIANA</t>
  </si>
  <si>
    <t>ÍNDICE RETROAÇÃO</t>
  </si>
  <si>
    <t>01</t>
  </si>
  <si>
    <t>EMPRESA</t>
  </si>
  <si>
    <t>NOME DA EMPRESA</t>
  </si>
  <si>
    <t>COTAÇÕES</t>
  </si>
  <si>
    <t>DATA COTAÇÃO</t>
  </si>
  <si>
    <t>Endereço da obra:</t>
  </si>
  <si>
    <t>BDI:</t>
  </si>
  <si>
    <t>ITEM</t>
  </si>
  <si>
    <t>UND</t>
  </si>
  <si>
    <t>QUANT.</t>
  </si>
  <si>
    <t>Encargos Socias:</t>
  </si>
  <si>
    <t>NOME DO ITEM COTADO</t>
  </si>
  <si>
    <t>OBSERVAÇÕES:</t>
  </si>
  <si>
    <t>120 DIAS</t>
  </si>
  <si>
    <t>150 DIAS</t>
  </si>
  <si>
    <t>Construção e Reforma de Edifícios</t>
  </si>
  <si>
    <t>AC</t>
  </si>
  <si>
    <t>SG</t>
  </si>
  <si>
    <t>R</t>
  </si>
  <si>
    <t>DF</t>
  </si>
  <si>
    <t>L</t>
  </si>
  <si>
    <t>BDI PAD</t>
  </si>
  <si>
    <t>Construção de Praças Urbanas, Rodovias, Ferrovias e recapeamento e pavimentação de vias urbanas</t>
  </si>
  <si>
    <t>Conforme legislação tributária municipal, definir estimativa de percentual da base de cálculo para o ISS:</t>
  </si>
  <si>
    <t>Sobre a base de cálculo, definir a respectiva alíquota do ISS (entre 2% e 5%):</t>
  </si>
  <si>
    <t>BDI 1</t>
  </si>
  <si>
    <t>TIPO DE OBRA</t>
  </si>
  <si>
    <t>Itens</t>
  </si>
  <si>
    <t>Siglas</t>
  </si>
  <si>
    <t>% Adotado</t>
  </si>
  <si>
    <t>Situação</t>
  </si>
  <si>
    <t>1º Quartil</t>
  </si>
  <si>
    <t>Médio</t>
  </si>
  <si>
    <t>3º Quartil</t>
  </si>
  <si>
    <t>-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</si>
  <si>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</si>
  <si>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</si>
  <si>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</si>
  <si>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</si>
  <si>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</si>
  <si>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</si>
  <si>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</si>
  <si>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DES</t>
  </si>
  <si>
    <t>Os valores de BDI foram calculados com o emprego da fórmula:</t>
  </si>
  <si>
    <t>BDI =</t>
  </si>
  <si>
    <t xml:space="preserve"> - 1</t>
  </si>
  <si>
    <t>(1-CP-ISS-CRPB)</t>
  </si>
  <si>
    <t>Observações:</t>
  </si>
  <si>
    <t>BENEFÍCIOS E DESPESAS INDIRETAS (BDI)</t>
  </si>
  <si>
    <t>(1+AC + S + R + G)*(1 + DF)*(1+L)</t>
  </si>
  <si>
    <t>BDI</t>
  </si>
  <si>
    <t>ENCARGOS SOCIAIS DESONERADOS</t>
  </si>
  <si>
    <t>Discriminação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</si>
  <si>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</si>
  <si>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</si>
  <si>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</si>
  <si>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</si>
  <si>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</si>
  <si>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</si>
  <si>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</si>
  <si>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</si>
  <si>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</si>
  <si>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</si>
  <si>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</si>
  <si>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</si>
  <si>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</si>
  <si>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</si>
  <si>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</si>
  <si>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</si>
  <si>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</si>
  <si>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</si>
  <si>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</si>
  <si>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</si>
  <si>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</si>
  <si>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</si>
  <si>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</si>
  <si>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</si>
  <si>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</si>
  <si>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</si>
  <si>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</si>
  <si>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</si>
  <si>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</si>
  <si>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</si>
  <si>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</si>
  <si>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</si>
  <si>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</si>
  <si>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</si>
  <si>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</si>
  <si>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</si>
  <si>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</si>
  <si>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</si>
  <si>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</si>
  <si>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AUXILIO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</si>
  <si>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</si>
  <si>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</si>
  <si>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</si>
  <si>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</si>
  <si>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</si>
  <si>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</si>
  <si>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</si>
  <si>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</si>
  <si>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</si>
  <si>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</si>
  <si>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</si>
  <si>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</si>
  <si>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</si>
  <si>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RECISÃO SEM JUSTA CAUSA</t>
  </si>
  <si>
    <t>C5</t>
  </si>
  <si>
    <t>INDENIZAÇÃO ADICIONAL</t>
  </si>
  <si>
    <t>C</t>
  </si>
  <si>
    <t>GRUPO D</t>
  </si>
  <si>
    <t>D1</t>
  </si>
  <si>
    <t>REINCIDENCIA DE GRUPO A SOBRE GRUPO B</t>
  </si>
  <si>
    <t>D2</t>
  </si>
  <si>
    <t>REINCIDENCIA DE GRUPO A SOBRE AVISO PRÉVIO TRABALHADO E REINCIDENCIA DO FGTS SOBRE AVISO PRÉVIO INDENIZADO</t>
  </si>
  <si>
    <t>D</t>
  </si>
  <si>
    <t>TOTAL (A+B+C+D)</t>
  </si>
  <si>
    <t>ESTADO DA PARAÍBA
PREFEITURA MUNICIPAL DE SANTA LUZIA - PB</t>
  </si>
  <si>
    <t>SINAPI - 10/2023 / ORSE - 09/2023</t>
  </si>
  <si>
    <t>RUA PROJETADA S/N, BAIRRO FREI DAMIÃO, SANTA LUZIA -PB</t>
  </si>
  <si>
    <t>PROJETO DE CONSTRUÇÃO DE UBS</t>
  </si>
  <si>
    <t>MUNDO LED COMERCIO DE MATERIAIS ELETRICOS LTDA</t>
  </si>
  <si>
    <t>32.834.854/0001-60</t>
  </si>
  <si>
    <t>LED DESING</t>
  </si>
  <si>
    <t>(83) 99950 - 0600</t>
  </si>
  <si>
    <t>27.944.896/001-13</t>
  </si>
  <si>
    <t xml:space="preserve">GRUPO BARBOSA </t>
  </si>
  <si>
    <t>18.947.379/0001-07</t>
  </si>
  <si>
    <t>(83) 3421 - 7704</t>
  </si>
  <si>
    <t>12/2023</t>
  </si>
  <si>
    <t>M</t>
  </si>
  <si>
    <t>FITA NEON 220V BRANCO</t>
  </si>
  <si>
    <t>(83) 3023 - 8032</t>
  </si>
  <si>
    <t>Conforme tabela de encargos: Desonerados - Horista: 85,69% Mensalista: 48,16%</t>
  </si>
  <si>
    <t xml:space="preserve"> 103689 </t>
  </si>
  <si>
    <t>FORNECIMENTO E INSTALAÇÃO DE PLACA DE OBRA COM CHAPA GALVANIZADA E ESTRUTURA DE MADEIRA. AF_03/2022_PS</t>
  </si>
  <si>
    <t xml:space="preserve"> 1.2 </t>
  </si>
  <si>
    <t xml:space="preserve"> 99059 </t>
  </si>
  <si>
    <t>LOCACAO CONVENCIONAL DE OBRA, UTILIZANDO GABARITO DE TÁBUAS CORRIDAS PONTALETADAS A CADA 2,00M -  2 UTILIZAÇÕES. AF_10/2018</t>
  </si>
  <si>
    <t>MOVIMENTO DE TERRA E CONTENÇÃO</t>
  </si>
  <si>
    <t xml:space="preserve"> 96522 </t>
  </si>
  <si>
    <t>ESCAVAÇÃO MANUAL PARA BLOCO DE COROAMENTO OU SAPATA (SEM ESCAVAÇÃO PARA COLOCAÇÃO DE FÔRMAS). AF_06/2017</t>
  </si>
  <si>
    <t xml:space="preserve"> 101616 </t>
  </si>
  <si>
    <t>PREPARO DE FUNDO DE VALA COM LARGURA MENOR QUE 1,5 M (ACERTO DO SOLO NATURAL). AF_08/2020</t>
  </si>
  <si>
    <t xml:space="preserve"> 2.3 </t>
  </si>
  <si>
    <t xml:space="preserve"> 96619 </t>
  </si>
  <si>
    <t>LASTRO DE CONCRETO MAGRO, APLICADO EM BLOCOS DE COROAMENTO OU SAPATAS, ESPESSURA DE 5 CM. AF_08/2017</t>
  </si>
  <si>
    <t xml:space="preserve"> 2.4 </t>
  </si>
  <si>
    <t xml:space="preserve"> 96995 </t>
  </si>
  <si>
    <t>REATERRO MANUAL APILOADO COM SOQUETE. AF_10/2017</t>
  </si>
  <si>
    <t xml:space="preserve"> 2.5 </t>
  </si>
  <si>
    <t xml:space="preserve"> 101124 </t>
  </si>
  <si>
    <t>ESCAVAÇÃO HORIZONTAL, INCLUINDO CARGA E DESCARGA EM SOLO DE 1A CATEGORIA COM TRATOR DE ESTEIRAS (100HP/LÂMINA: 2,19M3). AF_07/2020</t>
  </si>
  <si>
    <t xml:space="preserve"> 2.6 </t>
  </si>
  <si>
    <t xml:space="preserve"> 94316 </t>
  </si>
  <si>
    <t>ATERRO MECANIZADO DE VALA COM RETROESCAVADEIRA (CAPACIDADE DA CAÇAMBA DA RETRO: 0,26 M³ / POTÊNCIA: 88 HP), LARGURA ATÉ 1,5 M, PROFUNDIDADE ATÉ 1,5 M, COM SOLO ARGILO-ARENOSO. AF_08/2023</t>
  </si>
  <si>
    <t xml:space="preserve"> 2.7 </t>
  </si>
  <si>
    <t xml:space="preserve"> 104742 </t>
  </si>
  <si>
    <t>COMPACTAÇÃO DE VALAS COM ROLO COMPRESSOR. AF_08/2023</t>
  </si>
  <si>
    <t xml:space="preserve"> 2.8 </t>
  </si>
  <si>
    <t xml:space="preserve"> 102354 </t>
  </si>
  <si>
    <t>DESMONTE DE MATERIAL DE 3ª CATEGORIA (BLOCOS DE ROCHAS OU MATACOS), COM MARTELETE PNEUMÁTICO MANUAL  EXCLUSIVE CARGA E TRANSPORTE. AF_03/2021</t>
  </si>
  <si>
    <t xml:space="preserve"> 2.9 </t>
  </si>
  <si>
    <t xml:space="preserve"> 102361 </t>
  </si>
  <si>
    <t>RETIRADA DE MATERIAL DE 3ª CATEGORIA (APÓS ESCAVAÇÃO/DESMONTE) EM VALAS, COM RETROESCAVADEIRA - EXCLUSIVE CARGA E TRANSPORTE. AF_03/2021</t>
  </si>
  <si>
    <t xml:space="preserve"> 2.10 </t>
  </si>
  <si>
    <t xml:space="preserve"> 95876 </t>
  </si>
  <si>
    <t>TRANSPORTE COM CAMINHÃO BASCULANTE DE 14 M³, EM VIA URBANA PAVIMENTADA, DMT ATÉ 30 KM (UNIDADE: M3XKM). AF_07/2020</t>
  </si>
  <si>
    <t>M3XKM</t>
  </si>
  <si>
    <t xml:space="preserve"> 2.11 </t>
  </si>
  <si>
    <t xml:space="preserve"> 100575 </t>
  </si>
  <si>
    <t>REGULARIZAÇÃO DE SUPERFÍCIES COM MOTONIVELADORA. AF_11/2019</t>
  </si>
  <si>
    <t xml:space="preserve"> 2.12 </t>
  </si>
  <si>
    <t xml:space="preserve"> 103800 </t>
  </si>
  <si>
    <t>PEDRA ARGAMASSADA COM CIMENTO E AREIA 1:3, 40% DE ARGAMASSA EM VOLUME - AREIA E PEDRA DE MÃO COMERCIAIS - FORNECIMENTO E ASSENTAMENTO. AF_08/2022</t>
  </si>
  <si>
    <t xml:space="preserve"> 2.13 </t>
  </si>
  <si>
    <t xml:space="preserve"> 103322 </t>
  </si>
  <si>
    <t>ALVENARIA DE VEDAÇÃO DE BLOCOS CERÂMICOS FURADOS NA VERTICAL DE 9X19X39 CM (ESPESSURA 9 CM) E ARGAMASSA DE ASSENTAMENTO COM PREPARO EM BETONEIRA. AF_12/2021</t>
  </si>
  <si>
    <t xml:space="preserve"> 3 </t>
  </si>
  <si>
    <t>INFRAESTRUTURA</t>
  </si>
  <si>
    <t xml:space="preserve"> 3.1 </t>
  </si>
  <si>
    <t>SAPATAS</t>
  </si>
  <si>
    <t xml:space="preserve"> 3.1.1 </t>
  </si>
  <si>
    <t xml:space="preserve"> 96535 </t>
  </si>
  <si>
    <t>FABRICAÇÃO, MONTAGEM E DESMONTAGEM DE FÔRMA PARA SAPATA, EM MADEIRA SERRADA, E=25 MM, 4 UTILIZAÇÕES. AF_06/2017</t>
  </si>
  <si>
    <t xml:space="preserve"> 3.1.2 </t>
  </si>
  <si>
    <t xml:space="preserve"> 96543 </t>
  </si>
  <si>
    <t>ARMAÇÃO DE BLOCO, VIGA BALDRAME E SAPATA UTILIZANDO AÇO CA-60 DE 5 MM - MONTAGEM. AF_06/2017</t>
  </si>
  <si>
    <t xml:space="preserve"> 3.1.3 </t>
  </si>
  <si>
    <t xml:space="preserve"> 96545 </t>
  </si>
  <si>
    <t>ARMAÇÃO DE BLOCO, VIGA BALDRAME OU SAPATA UTILIZANDO AÇO CA-50 DE 8 MM - MONTAGEM. AF_06/2017</t>
  </si>
  <si>
    <t xml:space="preserve"> 3.1.4 </t>
  </si>
  <si>
    <t xml:space="preserve"> 96546 </t>
  </si>
  <si>
    <t>ARMAÇÃO DE BLOCO, VIGA BALDRAME OU SAPATA UTILIZANDO AÇO CA-50 DE 10 MM - MONTAGEM. AF_06/2017</t>
  </si>
  <si>
    <t xml:space="preserve"> 3.1.5 </t>
  </si>
  <si>
    <t xml:space="preserve"> 96547 </t>
  </si>
  <si>
    <t>ARMAÇÃO DE BLOCO, VIGA BALDRAME OU SAPATA UTILIZANDO AÇO CA-50 DE 12,5 MM - MONTAGEM. AF_06/2017</t>
  </si>
  <si>
    <t xml:space="preserve"> 3.1.6 </t>
  </si>
  <si>
    <t xml:space="preserve"> 96548 </t>
  </si>
  <si>
    <t>ARMAÇÃO DE BLOCO, VIGA BALDRAME OU SAPATA UTILIZANDO AÇO CA-50 DE 16 MM - MONTAGEM. AF_06/2017</t>
  </si>
  <si>
    <t xml:space="preserve"> 3.1.7 </t>
  </si>
  <si>
    <t xml:space="preserve"> 94965 </t>
  </si>
  <si>
    <t>CONCRETO FCK = 25MPA, TRAÇO 1:2,3:2,7 (EM MASSA SECA DE CIMENTO/ AREIA MÉDIA/ BRITA 1) - PREPARO MECÂNICO COM BETONEIRA 400 L. AF_05/2021</t>
  </si>
  <si>
    <t xml:space="preserve"> 3.1.8 </t>
  </si>
  <si>
    <t xml:space="preserve"> 103670 </t>
  </si>
  <si>
    <t>LANÇAMENTO COM USO DE BALDES, ADENSAMENTO E ACABAMENTO DE CONCRETO EM ESTRUTURAS. AF_02/2022</t>
  </si>
  <si>
    <t xml:space="preserve"> 3.2 </t>
  </si>
  <si>
    <t>VIGAS BALDRAMES</t>
  </si>
  <si>
    <t xml:space="preserve"> 3.2.1 </t>
  </si>
  <si>
    <t xml:space="preserve"> 96536 </t>
  </si>
  <si>
    <t>FABRICAÇÃO, MONTAGEM E DESMONTAGEM DE FÔRMA PARA VIGA BALDRAME, EM MADEIRA SERRADA, E=25 MM, 4 UTILIZAÇÕES. AF_06/2017</t>
  </si>
  <si>
    <t xml:space="preserve"> 3.2.2 </t>
  </si>
  <si>
    <t xml:space="preserve"> 3.2.3 </t>
  </si>
  <si>
    <t xml:space="preserve"> 96544 </t>
  </si>
  <si>
    <t>ARMAÇÃO DE BLOCO, VIGA BALDRAME OU SAPATA UTILIZANDO AÇO CA-50 DE 6,3 MM - MONTAGEM. AF_06/2017</t>
  </si>
  <si>
    <t xml:space="preserve"> 3.2.4 </t>
  </si>
  <si>
    <t xml:space="preserve"> 3.2.5 </t>
  </si>
  <si>
    <t xml:space="preserve"> 3.2.6 </t>
  </si>
  <si>
    <t xml:space="preserve"> 3.2.7 </t>
  </si>
  <si>
    <t xml:space="preserve"> 3.2.8 </t>
  </si>
  <si>
    <t xml:space="preserve"> 3.2.9 </t>
  </si>
  <si>
    <t xml:space="preserve"> 98557 </t>
  </si>
  <si>
    <t>IMPERMEABILIZAÇÃO DE SUPERFÍCIE COM EMULSÃO ASFÁLTICA, 2 DEMÃOS. AF_09/2023</t>
  </si>
  <si>
    <t xml:space="preserve"> 4 </t>
  </si>
  <si>
    <t>SUPERESTRUTURA</t>
  </si>
  <si>
    <t xml:space="preserve"> 4.1 </t>
  </si>
  <si>
    <t>PILARES</t>
  </si>
  <si>
    <t xml:space="preserve"> 4.1.1 </t>
  </si>
  <si>
    <t xml:space="preserve"> 92443 </t>
  </si>
  <si>
    <t>MONTAGEM E DESMONTAGEM DE FÔRMA DE PILARES RETANGULARES E ESTRUTURAS SIMILARES, PÉ-DIREITO SIMPLES, EM CHAPA DE MADEIRA COMPENSADA PLASTIFICADA, 18 UTILIZAÇÕES. AF_09/2020</t>
  </si>
  <si>
    <t xml:space="preserve"> 4.1.2 </t>
  </si>
  <si>
    <t xml:space="preserve"> 92759 </t>
  </si>
  <si>
    <t>ARMAÇÃO DE PILAR OU VIGA DE ESTRUTURA CONVENCIONAL DE CONCRETO ARMADO UTILIZANDO AÇO CA-60 DE 5,0 MM - MONTAGEM. AF_06/2022</t>
  </si>
  <si>
    <t xml:space="preserve"> 4.1.3 </t>
  </si>
  <si>
    <t xml:space="preserve"> 92762 </t>
  </si>
  <si>
    <t>ARMAÇÃO DE PILAR OU VIGA DE ESTRUTURA CONVENCIONAL DE CONCRETO ARMADO UTILIZANDO AÇO CA-50 DE 10,0 MM - MONTAGEM. AF_06/2022</t>
  </si>
  <si>
    <t xml:space="preserve"> 4.1.4 </t>
  </si>
  <si>
    <t xml:space="preserve"> 92763 </t>
  </si>
  <si>
    <t>ARMAÇÃO DE PILAR OU VIGA DE ESTRUTURA CONVENCIONAL DE CONCRETO ARMADO UTILIZANDO AÇO CA-50 DE 12,5 MM - MONTAGEM. AF_06/2022</t>
  </si>
  <si>
    <t xml:space="preserve"> 4.1.5 </t>
  </si>
  <si>
    <t xml:space="preserve"> 92764 </t>
  </si>
  <si>
    <t>ARMAÇÃO DE PILAR OU VIGA DE ESTRUTURA CONVENCIONAL DE CONCRETO ARMADO UTILIZANDO AÇO CA-50 DE 16,0 MM - MONTAGEM. AF_06/2022</t>
  </si>
  <si>
    <t xml:space="preserve"> 4.1.6 </t>
  </si>
  <si>
    <t xml:space="preserve"> 4.1.7 </t>
  </si>
  <si>
    <t xml:space="preserve"> 4.2 </t>
  </si>
  <si>
    <t>VIGAS</t>
  </si>
  <si>
    <t xml:space="preserve"> 4.2.1 </t>
  </si>
  <si>
    <t xml:space="preserve"> 92480 </t>
  </si>
  <si>
    <t>MONTAGEM E DESMONTAGEM DE FÔRMA DE VIGA, ESCORAMENTO METÁLICO, PÉ-DIREITO SIMPLES, EM CHAPA DE MADEIRA PLASTIFICADA, 18 UTILIZAÇÕES. AF_09/2020</t>
  </si>
  <si>
    <t xml:space="preserve"> 4.2.2 </t>
  </si>
  <si>
    <t xml:space="preserve"> 4.2.3 </t>
  </si>
  <si>
    <t xml:space="preserve"> 92760 </t>
  </si>
  <si>
    <t>ARMAÇÃO DE PILAR OU VIGA DE ESTRUTURA CONVENCIONAL DE CONCRETO ARMADO UTILIZANDO AÇO CA-50 DE 6,3 MM - MONTAGEM. AF_06/2022</t>
  </si>
  <si>
    <t xml:space="preserve"> 4.2.4 </t>
  </si>
  <si>
    <t xml:space="preserve"> 92761 </t>
  </si>
  <si>
    <t>ARMAÇÃO DE PILAR OU VIGA DE ESTRUTURA CONVENCIONAL DE CONCRETO ARMADO UTILIZANDO AÇO CA-50 DE 8,0 MM - MONTAGEM. AF_06/2022</t>
  </si>
  <si>
    <t xml:space="preserve"> 4.2.5 </t>
  </si>
  <si>
    <t xml:space="preserve"> 4.2.6 </t>
  </si>
  <si>
    <t xml:space="preserve"> 4.2.7 </t>
  </si>
  <si>
    <t xml:space="preserve"> 4.2.8 </t>
  </si>
  <si>
    <t xml:space="preserve"> 4.2.9 </t>
  </si>
  <si>
    <t xml:space="preserve"> 4.2.10 </t>
  </si>
  <si>
    <t xml:space="preserve"> 102989 </t>
  </si>
  <si>
    <t>CANALETA MEIA CANA PRÉ-MOLDADA DE CONCRETO (D = 20 CM) - FORNECIMENTO E INSTALAÇÃO. AF_08/2021</t>
  </si>
  <si>
    <t xml:space="preserve"> 4.3 </t>
  </si>
  <si>
    <t>LAJES</t>
  </si>
  <si>
    <t xml:space="preserve"> 4.3.1 </t>
  </si>
  <si>
    <t xml:space="preserve"> 92538 </t>
  </si>
  <si>
    <t>MONTAGEM E DESMONTAGEM DE FÔRMA DE LAJE MACIÇA, PÉ-DIREITO SIMPLES, EM CHAPA DE MADEIRA COMPENSADA PLASTIFICADA, 18 UTILIZAÇÕES. AF_09/2020</t>
  </si>
  <si>
    <t xml:space="preserve"> 4.3.2 </t>
  </si>
  <si>
    <t xml:space="preserve"> 92768 </t>
  </si>
  <si>
    <t>ARMAÇÃO DE LAJE DE ESTRUTURA CONVENCIONAL DE CONCRETO ARMADO UTILIZANDO AÇO CA-60 DE 5,0 MM - MONTAGEM. AF_06/2022</t>
  </si>
  <si>
    <t xml:space="preserve"> 4.3.3 </t>
  </si>
  <si>
    <t xml:space="preserve"> 92769 </t>
  </si>
  <si>
    <t>ARMAÇÃO DE LAJE DE ESTRUTURA CONVENCIONAL DE CONCRETO ARMADO UTILIZANDO AÇO CA-50 DE 6,3 MM - MONTAGEM. AF_06/2022</t>
  </si>
  <si>
    <t xml:space="preserve"> 4.3.4 </t>
  </si>
  <si>
    <t xml:space="preserve"> 92770 </t>
  </si>
  <si>
    <t>ARMAÇÃO DE LAJE DE ESTRUTURA CONVENCIONAL DE CONCRETO ARMADO UTILIZANDO AÇO CA-50 DE 8,0 MM - MONTAGEM. AF_06/2022</t>
  </si>
  <si>
    <t xml:space="preserve"> 4.3.5 </t>
  </si>
  <si>
    <t xml:space="preserve"> 92771 </t>
  </si>
  <si>
    <t>ARMAÇÃO DE LAJE DE ESTRUTURA CONVENCIONAL DE CONCRETO ARMADO UTILIZANDO AÇO CA-50 DE 10,0 MM - MONTAGEM. AF_06/2022</t>
  </si>
  <si>
    <t xml:space="preserve"> 4.3.6 </t>
  </si>
  <si>
    <t xml:space="preserve"> 92772 </t>
  </si>
  <si>
    <t>ARMAÇÃO DE LAJE DE ESTRUTURA CONVENCIONAL DE CONCRETO ARMADO UTILIZANDO AÇO CA-50 DE 12,5 MM - MONTAGEM. AF_06/2022</t>
  </si>
  <si>
    <t xml:space="preserve"> 4.3.7 </t>
  </si>
  <si>
    <t xml:space="preserve"> 4.3.8 </t>
  </si>
  <si>
    <t xml:space="preserve"> 4.3.9 </t>
  </si>
  <si>
    <t xml:space="preserve"> 4.3.10 </t>
  </si>
  <si>
    <t xml:space="preserve"> 101964 </t>
  </si>
  <si>
    <t>LAJE PRÉ-MOLDADA UNIDIRECIONAL, BIAPOIADA, PARA FORRO, ENCHIMENTO EM CERÂMICA, VIGOTA CONVENCIONAL, ALTURA TOTAL DA LAJE (ENCHIMENTO+CAPA) = (8+3). AF_11/2020_PA</t>
  </si>
  <si>
    <t xml:space="preserve"> 4.4 </t>
  </si>
  <si>
    <t>VERGAS E CONTRAVERGAS</t>
  </si>
  <si>
    <t xml:space="preserve"> 4.4.1 </t>
  </si>
  <si>
    <t xml:space="preserve"> 93194 </t>
  </si>
  <si>
    <t>CONTRAVERGA PRÉ-MOLDADA PARA VÃOS DE ATÉ 1,5 M DE COMPRIMENTO. AF_03/2016</t>
  </si>
  <si>
    <t xml:space="preserve"> 4.4.2 </t>
  </si>
  <si>
    <t xml:space="preserve"> 93195 </t>
  </si>
  <si>
    <t>CONTRAVERGA PRÉ-MOLDADA PARA VÃOS DE MAIS DE 1,5 M DE COMPRIMENTO. AF_03/2016</t>
  </si>
  <si>
    <t xml:space="preserve"> 4.4.3 </t>
  </si>
  <si>
    <t xml:space="preserve"> 93182 </t>
  </si>
  <si>
    <t>VERGA PRÉ-MOLDADA PARA JANELAS COM ATÉ 1,5 M DE VÃO. AF_03/2016</t>
  </si>
  <si>
    <t xml:space="preserve"> 4.4.4 </t>
  </si>
  <si>
    <t xml:space="preserve"> 93187 </t>
  </si>
  <si>
    <t>VERGA MOLDADA IN LOCO EM CONCRETO PARA JANELAS COM MAIS DE 1,5 M DE VÃO. AF_03/2016</t>
  </si>
  <si>
    <t xml:space="preserve"> 4.4.5 </t>
  </si>
  <si>
    <t xml:space="preserve"> 93184 </t>
  </si>
  <si>
    <t>VERGA PRÉ-MOLDADA PARA PORTAS COM ATÉ 1,5 M DE VÃO. AF_03/2016</t>
  </si>
  <si>
    <t xml:space="preserve"> 4.4.6 </t>
  </si>
  <si>
    <t xml:space="preserve"> 93185 </t>
  </si>
  <si>
    <t>VERGA PRÉ-MOLDADA PARA PORTAS COM MAIS DE 1,5 M DE VÃO. AF_03/2016</t>
  </si>
  <si>
    <t xml:space="preserve"> 5 </t>
  </si>
  <si>
    <t>ELEVAÇÕES</t>
  </si>
  <si>
    <t xml:space="preserve"> 5.1 </t>
  </si>
  <si>
    <t xml:space="preserve"> 103328 </t>
  </si>
  <si>
    <t>ALVENARIA DE VEDAÇÃO DE BLOCOS CERÂMICOS FURADOS NA HORIZONTAL DE 9X19X19 CM (ESPESSURA 9 CM) E ARGAMASSA DE ASSENTAMENTO COM PREPARO EM BETONEIRA. AF_12/2021</t>
  </si>
  <si>
    <t xml:space="preserve"> 5.2 </t>
  </si>
  <si>
    <t xml:space="preserve"> 93201 </t>
  </si>
  <si>
    <t>FIXAÇÃO (ENCUNHAMENTO) DE ALVENARIA DE VEDAÇÃO COM ARGAMASSA APLICADA COM COLHER. AF_03/2016</t>
  </si>
  <si>
    <t xml:space="preserve"> 6 </t>
  </si>
  <si>
    <t>ESQUADRIAS</t>
  </si>
  <si>
    <t xml:space="preserve"> 6.1 </t>
  </si>
  <si>
    <t>JANELAS</t>
  </si>
  <si>
    <t xml:space="preserve"> 6.1.1 </t>
  </si>
  <si>
    <t xml:space="preserve"> 94569 </t>
  </si>
  <si>
    <t>JANELA DE ALUMÍNIO TIPO MAXIM-AR, COM VIDROS, BATENTE E FERRAGENS. EXCLUSIVE ALIZAR, ACABAMENTO E CONTRAMARCO. FORNECIMENTO E INSTALAÇÃO. AF_12/2019</t>
  </si>
  <si>
    <t xml:space="preserve"> 6.1.2 </t>
  </si>
  <si>
    <t xml:space="preserve"> 94570 </t>
  </si>
  <si>
    <t>JANELA DE ALUMÍNIO DE CORRER COM 2 FOLHAS PARA VIDROS, COM VIDROS, BATENTE, ACABAMENTO COM ACETATO OU BRILHANTE E FERRAGENS. EXCLUSIVE ALIZAR E CONTRAMARCO. FORNECIMENTO E INSTALAÇÃO. AF_12/2019</t>
  </si>
  <si>
    <t xml:space="preserve"> 6.2 </t>
  </si>
  <si>
    <t>PORTAS</t>
  </si>
  <si>
    <t xml:space="preserve"> 6.2.1 </t>
  </si>
  <si>
    <t xml:space="preserve"> 91338 </t>
  </si>
  <si>
    <t>PORTA DE ALUMÍNIO DE ABRIR COM LAMBRI, COM GUARNIÇÃO, FIXAÇÃO COM PARAFUSOS - FORNECIMENTO E INSTALAÇÃO. AF_12/2019</t>
  </si>
  <si>
    <t xml:space="preserve"> 6.2.2 </t>
  </si>
  <si>
    <t xml:space="preserve"> 100702 </t>
  </si>
  <si>
    <t>PORTA DE CORRER DE ALUMÍNIO, COM DUAS FOLHAS PARA VIDRO, INCLUSO VIDRO LISO INCOLOR, FECHADURA E PUXADOR, SEM ALIZAR. AF_12/2019</t>
  </si>
  <si>
    <t xml:space="preserve"> 6.2.3 </t>
  </si>
  <si>
    <t xml:space="preserve"> 11956 </t>
  </si>
  <si>
    <t>ORSE</t>
  </si>
  <si>
    <t>Porta em chapa lisa de alumínio, cor N/P/B, comum, de abrir ou correr</t>
  </si>
  <si>
    <t xml:space="preserve"> 6.2.4 </t>
  </si>
  <si>
    <t xml:space="preserve"> CPU - 024 </t>
  </si>
  <si>
    <t>PORTA DE CORRER EM ALUMÍNIO, COM QUATRO FOLHAS PARA VIDRO, INCLUSO VIDRO TEMPERADO 6MM, COM TRAVESSA E BANDEIRA FIXA, GUARNIÇÃO/ALIZAR/VISTA</t>
  </si>
  <si>
    <t>M²</t>
  </si>
  <si>
    <t xml:space="preserve"> 6.3 </t>
  </si>
  <si>
    <t>PAINEIS</t>
  </si>
  <si>
    <t xml:space="preserve"> 6.3.1 </t>
  </si>
  <si>
    <t xml:space="preserve"> CPU - 025 </t>
  </si>
  <si>
    <t>PAINEL VAZADO ALUM.MADEIRA (MUXARABI)</t>
  </si>
  <si>
    <t xml:space="preserve"> 6.3.2 </t>
  </si>
  <si>
    <t xml:space="preserve"> CPU - 026 </t>
  </si>
  <si>
    <t>REVESTIMENTO RIPADO ALUM.MADEIRA</t>
  </si>
  <si>
    <t xml:space="preserve"> 7 </t>
  </si>
  <si>
    <t>COBERTURA</t>
  </si>
  <si>
    <t xml:space="preserve"> 7.1 </t>
  </si>
  <si>
    <t xml:space="preserve"> 94210 </t>
  </si>
  <si>
    <t>TELHAMENTO COM TELHA ONDULADA DE FIBROCIMENTO E = 6 MM, COM RECOBRIMENTO LATERAL DE 1 1/4 DE ONDA PARA TELHADO COM INCLINAÇÃO MÁXIMA DE 10°, COM ATÉ 2 ÁGUAS, INCLUSO IÇAMENTO. AF_07/2019</t>
  </si>
  <si>
    <t xml:space="preserve"> 7.2 </t>
  </si>
  <si>
    <t xml:space="preserve"> 94227 </t>
  </si>
  <si>
    <t>CALHA EM CHAPA DE AÇO GALVANIZADO NÚMERO 24, DESENVOLVIMENTO DE 33 CM, INCLUSO TRANSPORTE VERTICAL. AF_07/2019</t>
  </si>
  <si>
    <t xml:space="preserve"> 7.3 </t>
  </si>
  <si>
    <t xml:space="preserve"> 92543 </t>
  </si>
  <si>
    <t>TRAMA DE MADEIRA COMPOSTA POR TERÇAS PARA TELHADOS DE ATÉ 2 ÁGUAS PARA TELHA ONDULADA DE FIBROCIMENTO, METÁLICA, PLÁSTICA OU TERMOACÚSTICA, INCLUSO TRANSPORTE VERTICAL. AF_07/2019</t>
  </si>
  <si>
    <t xml:space="preserve"> 7.4 </t>
  </si>
  <si>
    <t xml:space="preserve"> 94231 </t>
  </si>
  <si>
    <t>RUFO EM CHAPA DE AÇO GALVANIZADO NÚMERO 24, CORTE DE 25 CM, INCLUSO TRANSPORTE VERTICAL. AF_07/2019</t>
  </si>
  <si>
    <t xml:space="preserve"> 7.5 </t>
  </si>
  <si>
    <t xml:space="preserve"> 9856 </t>
  </si>
  <si>
    <t>Assentamento de peças de eucalipto tratado, d=13 a 16cm para confecção de pergolado (ref:obra Sergipetec)</t>
  </si>
  <si>
    <t>m</t>
  </si>
  <si>
    <t xml:space="preserve"> 8 </t>
  </si>
  <si>
    <t>REVESTIMENTO</t>
  </si>
  <si>
    <t xml:space="preserve"> 8.1 </t>
  </si>
  <si>
    <t xml:space="preserve"> 87535 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</si>
  <si>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</si>
  <si>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 xml:space="preserve"> 8.2 </t>
  </si>
  <si>
    <t xml:space="preserve"> 87265 </t>
  </si>
  <si>
    <t>REVESTIMENTO CERÂMICO PARA PAREDES INTERNAS COM PLACAS TIPO ESMALTADA EXTRA DE DIMENSÕES 20X20 CM APLICADAS NA ALTURA INTEIRA DAS PAREDES.  AF_02/2023_PE</t>
  </si>
  <si>
    <t xml:space="preserve"> 8.3 </t>
  </si>
  <si>
    <t xml:space="preserve"> 87879 </t>
  </si>
  <si>
    <t>CHAPISCO APLICADO EM ALVENARIAS E ESTRUTURAS DE CONCRETO INTERNAS, COM COLHER DE PEDREIRO.  ARGAMASSA TRAÇO 1:3 COM PREPARO EM BETONEIRA 400L. AF_10/2022</t>
  </si>
  <si>
    <t xml:space="preserve"> 8.4 </t>
  </si>
  <si>
    <t xml:space="preserve"> 87548 </t>
  </si>
  <si>
    <t>MASSA ÚNICA, PARA RECEBIMENTO DE PINTURA, EM ARGAMASSA TRAÇO 1:2:8, PREPARO MANUAL, APLICADA MANUALMENTE EM FACES INTERNAS DE PAREDES, ESPESSURA DE 10MM, COM EXECUÇÃO DE TALISCAS. AF_06/2014</t>
  </si>
  <si>
    <t xml:space="preserve"> 8.5 </t>
  </si>
  <si>
    <t xml:space="preserve"> 88495 </t>
  </si>
  <si>
    <t>APLICAÇÃO E LIXAMENTO DE MASSA LÁTEX EM PAREDES, UMA DEMÃO. AF_06/2014</t>
  </si>
  <si>
    <t xml:space="preserve"> 8.6 </t>
  </si>
  <si>
    <t xml:space="preserve"> 88485 </t>
  </si>
  <si>
    <t>APLICAÇÃO DE FUNDO SELADOR ACRÍLICO EM PAREDES, UMA DEMÃO. AF_06/2014</t>
  </si>
  <si>
    <t xml:space="preserve"> 8.7 </t>
  </si>
  <si>
    <t xml:space="preserve"> 88489 </t>
  </si>
  <si>
    <t>APLICAÇÃO MANUAL DE PINTURA COM TINTA LÁTEX ACRÍLICA EM PAREDES, DUAS DEMÃOS. AF_06/2014</t>
  </si>
  <si>
    <t xml:space="preserve"> 8.8 </t>
  </si>
  <si>
    <t xml:space="preserve"> 3735 </t>
  </si>
  <si>
    <t>Revestimento em mármore branco sobre fachadas, aplicado com argamassa industrializada ac-ii (branca), rejuntado, exclusive emboço</t>
  </si>
  <si>
    <t xml:space="preserve"> 8.9 </t>
  </si>
  <si>
    <t xml:space="preserve"> 84081 </t>
  </si>
  <si>
    <t>REVESTIMENTO DE PAREDE COM PEDRA BASALTO CINZA IRREGULAR, ASSENTAMENTO COM ARGAMASSA TRACO 1:4 (CIMENTO E AREIA MEDIA NAO PENEIRADA), PREPARO MANUAL DA ARGAMASSA</t>
  </si>
  <si>
    <t xml:space="preserve"> 9 </t>
  </si>
  <si>
    <t>PAVIMENTAÇÃO</t>
  </si>
  <si>
    <t xml:space="preserve"> 9.1 </t>
  </si>
  <si>
    <t xml:space="preserve"> 95241 </t>
  </si>
  <si>
    <t>LASTRO DE CONCRETO MAGRO, APLICADO EM PISOS, LAJES SOBRE SOLO OU RADIERS, ESPESSURA DE 5 CM. AF_07/2016</t>
  </si>
  <si>
    <t xml:space="preserve"> 9.2 </t>
  </si>
  <si>
    <t xml:space="preserve"> 88476 </t>
  </si>
  <si>
    <t>CONTRAPISO COM ARGAMASSA AUTONIVELANTE, APLICADO SOBRE LAJE, ADERIDO, ESPESSURA 2CM. AF_07/2021</t>
  </si>
  <si>
    <t xml:space="preserve"> 9.3 </t>
  </si>
  <si>
    <t xml:space="preserve"> 104162 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</si>
  <si>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</si>
  <si>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 xml:space="preserve"> 9.4 </t>
  </si>
  <si>
    <t xml:space="preserve"> 104601 </t>
  </si>
  <si>
    <t>REVESTIMENTO CERÂMICO PARA PISO COM PLACAS TIPO ESMALTADA EXTRA DE DIMENSÕES 35X35 CM APLICADA EM DIAGONAL EM AMBIENTES DE ÁREA ENTRE 5 M² E 10 M². AF_02/2023_PE</t>
  </si>
  <si>
    <t xml:space="preserve"> 9.5 </t>
  </si>
  <si>
    <t xml:space="preserve"> 92396 </t>
  </si>
  <si>
    <t>EXECUÇÃO DE PASSEIO EM PISO INTERTRAVADO, COM BLOCO RETANGULAR COR NATURAL DE 20 X 10 CM, ESPESSURA 6 CM. AF_10/2022</t>
  </si>
  <si>
    <t xml:space="preserve"> 9.6 </t>
  </si>
  <si>
    <t xml:space="preserve"> 93679 </t>
  </si>
  <si>
    <t>EXECUÇÃO DE PASSEIO EM PISO INTERTRAVADO, COM BLOCO RETANGULAR COLORIDO DE 20 X 10 CM, ESPESSURA 6 CM. AF_10/2022</t>
  </si>
  <si>
    <t xml:space="preserve"> 9.7 </t>
  </si>
  <si>
    <t xml:space="preserve"> 94275 </t>
  </si>
  <si>
    <t>ASSENTAMENTO DE GUIA (MEIO-FIO) EM TRECHO RETO, CONFECCIONADA EM CONCRETO PRÉ-FABRICADO, DIMENSÕES 100X15X13X20 CM (COMPRIMENTO X BASE INFERIOR X BASE SUPERIOR X ALTURA), PARA URBANIZAÇÃO INTERNA DE EMPREENDIMENTOS. AF_06/2016</t>
  </si>
  <si>
    <t xml:space="preserve"> 9.8 </t>
  </si>
  <si>
    <t xml:space="preserve"> 94276 </t>
  </si>
  <si>
    <t>ASSENTAMENTO DE GUIA (MEIO-FIO) EM TRECHO CURVO, CONFECCIONADA EM CONCRETO PRÉ-FABRICADO, DIMENSÕES 100X15X13X20 CM (COMPRIMENTO X BASE INFERIOR X BASE SUPERIOR X ALTURA), PARA URBANIZAÇÃO INTERNA DE EMPREENDIMENTOS. AF_06/2016</t>
  </si>
  <si>
    <t xml:space="preserve"> 10 </t>
  </si>
  <si>
    <t>FORRO</t>
  </si>
  <si>
    <t xml:space="preserve"> 10.1 </t>
  </si>
  <si>
    <t xml:space="preserve"> 96113 </t>
  </si>
  <si>
    <t>FORRO EM PLACAS DE GESSO, PARA AMBIENTES COMERCIAIS. AF_05/2017_PS</t>
  </si>
  <si>
    <t xml:space="preserve"> 10.2 </t>
  </si>
  <si>
    <t xml:space="preserve"> 88484 </t>
  </si>
  <si>
    <t>FUNDO SELADOR ACRÍLICO, APLICAÇÃO MANUAL EM TETO, UMA DEMÃO. AF_04/2023</t>
  </si>
  <si>
    <t xml:space="preserve"> 10.3 </t>
  </si>
  <si>
    <t xml:space="preserve"> 88488 </t>
  </si>
  <si>
    <t>PINTURA LÁTEX ACRÍLICA PREMIUM, APLICAÇÃO MANUAL EM TETO, DUAS DEMÃOS. AF_04/2023</t>
  </si>
  <si>
    <t xml:space="preserve"> 11 </t>
  </si>
  <si>
    <t>INSTALAÇÕES ELÉTRICAS</t>
  </si>
  <si>
    <t xml:space="preserve"> 11.1 </t>
  </si>
  <si>
    <t xml:space="preserve"> 91941 </t>
  </si>
  <si>
    <t>CAIXA RETANGULAR 4" X 2" BAIXA (0,30 M DO PISO), PVC, INSTALADA EM PAREDE - FORNECIMENTO E INSTALAÇÃO. AF_03/2023</t>
  </si>
  <si>
    <t>UN</t>
  </si>
  <si>
    <t xml:space="preserve"> 11.2 </t>
  </si>
  <si>
    <t xml:space="preserve"> 91936 </t>
  </si>
  <si>
    <t>CAIXA OCTOGONAL 4" X 4", PVC, INSTALADA EM LAJE - FORNECIMENTO E INSTALAÇÃO. AF_03/2023</t>
  </si>
  <si>
    <t xml:space="preserve"> 11.3 </t>
  </si>
  <si>
    <t xml:space="preserve"> 8076 </t>
  </si>
  <si>
    <t>Caixa de passagem em alvenaria de tijolos maciços esp. = 0,12m,  dim. int. =  0.50 x 0.50 x 0.50m</t>
  </si>
  <si>
    <t>un</t>
  </si>
  <si>
    <t xml:space="preserve"> 11.4 </t>
  </si>
  <si>
    <t xml:space="preserve"> 13150 </t>
  </si>
  <si>
    <t>Dispositivo de proteção contra surto de tensão DPS 20kA - 175v</t>
  </si>
  <si>
    <t xml:space="preserve"> 11.5 </t>
  </si>
  <si>
    <t xml:space="preserve"> 93653 </t>
  </si>
  <si>
    <t>DISJUNTOR MONOPOLAR TIPO DIN, CORRENTE NOMINAL DE 10A - FORNECIMENTO E INSTALAÇÃO. AF_10/2020</t>
  </si>
  <si>
    <t xml:space="preserve"> 11.6 </t>
  </si>
  <si>
    <t xml:space="preserve"> 93654 </t>
  </si>
  <si>
    <t>DISJUNTOR MONOPOLAR TIPO DIN, CORRENTE NOMINAL DE 16A - FORNECIMENTO E INSTALAÇÃO. AF_10/2020</t>
  </si>
  <si>
    <t xml:space="preserve"> 11.7 </t>
  </si>
  <si>
    <t xml:space="preserve"> 93655 </t>
  </si>
  <si>
    <t>DISJUNTOR MONOPOLAR TIPO DIN, CORRENTE NOMINAL DE 20A - FORNECIMENTO E INSTALAÇÃO. AF_10/2020</t>
  </si>
  <si>
    <t xml:space="preserve"> 11.8 </t>
  </si>
  <si>
    <t xml:space="preserve"> 101894 </t>
  </si>
  <si>
    <t>DISJUNTOR TRIPOLAR TIPO NEMA, CORRENTE NOMINAL DE 60 ATÉ 100A - FORNECIMENTO E INSTALAÇÃO. AF_10/2020</t>
  </si>
  <si>
    <t xml:space="preserve"> 11.9 </t>
  </si>
  <si>
    <t xml:space="preserve"> 93663 </t>
  </si>
  <si>
    <t>DISJUNTOR BIPOLAR TIPO DIN, CORRENTE NOMINAL DE 25A - FORNECIMENTO E INSTALAÇÃO. AF_10/2020</t>
  </si>
  <si>
    <t xml:space="preserve"> 11.10 </t>
  </si>
  <si>
    <t xml:space="preserve"> 92023 </t>
  </si>
  <si>
    <t>INTERRUPTOR SIMPLES (1 MÓDULO) COM 1 TOMADA DE EMBUTIR 2P+T 10 A, INCLUINDO SUPORTE E PLACA - FORNECIMENTO E INSTALAÇÃO. AF_03/2023</t>
  </si>
  <si>
    <t xml:space="preserve"> 11.11 </t>
  </si>
  <si>
    <t xml:space="preserve"> 91955 </t>
  </si>
  <si>
    <t>INTERRUPTOR PARALELO (1 MÓDULO), 10A/250V, INCLUINDO SUPORTE E PLACA - FORNECIMENTO E INSTALAÇÃO. AF_03/2023</t>
  </si>
  <si>
    <t xml:space="preserve"> 11.12 </t>
  </si>
  <si>
    <t xml:space="preserve"> 91959 </t>
  </si>
  <si>
    <t>INTERRUPTOR SIMPLES (2 MÓDULOS), 10A/250V, INCLUINDO SUPORTE E PLACA - FORNECIMENTO E INSTALAÇÃO. AF_03/2023</t>
  </si>
  <si>
    <t xml:space="preserve"> 11.13 </t>
  </si>
  <si>
    <t xml:space="preserve"> 32 </t>
  </si>
  <si>
    <t>LUMINÁRIA PLAFON 24W LED EMBUTIR - FORNECIMENTO E INSTALAÇÃO</t>
  </si>
  <si>
    <t>und</t>
  </si>
  <si>
    <t xml:space="preserve"> 11.14 </t>
  </si>
  <si>
    <t xml:space="preserve"> 33 </t>
  </si>
  <si>
    <t>LUMINÁRIA PLAFON 48W LED EMBUTIR - FORNECIMENTO E INSTALAÇÃO</t>
  </si>
  <si>
    <t xml:space="preserve"> 11.15 </t>
  </si>
  <si>
    <t xml:space="preserve"> 97607 </t>
  </si>
  <si>
    <t>LUMINÁRIA ARANDELA TIPO TARTARUGA, DE SOBREPOR, COM 1 LÂMPADA LED DE 6 W, SEM REATOR - FORNECIMENTO E INSTALAÇÃO. AF_02/2020</t>
  </si>
  <si>
    <t xml:space="preserve"> 11.16 </t>
  </si>
  <si>
    <t xml:space="preserve"> 9629 </t>
  </si>
  <si>
    <t>Luminária tipo balizador para ambiente aberto, corpo em alumínio pintado, difusor em vidro plano fosco, ref. F-5023/M da Projeto ou similar</t>
  </si>
  <si>
    <t xml:space="preserve"> 11.17 </t>
  </si>
  <si>
    <t xml:space="preserve"> 101879 </t>
  </si>
  <si>
    <t>QUADRO DE DISTRIBUIÇÃO DE ENERGIA EM CHAPA DE AÇO GALVANIZADO, DE EMBUTIR, COM BARRAMENTO TRIFÁSICO, PARA 24 DISJUNTORES DIN 100A - FORNECIMENTO E INSTALAÇÃO. AF_10/2020</t>
  </si>
  <si>
    <t xml:space="preserve"> 11.18 </t>
  </si>
  <si>
    <t xml:space="preserve"> 478 </t>
  </si>
  <si>
    <t>Tomada 2p + t, ABNT, de embutir, 10 A, com placa em pvc</t>
  </si>
  <si>
    <t xml:space="preserve"> 11.19 </t>
  </si>
  <si>
    <t xml:space="preserve"> 4279 </t>
  </si>
  <si>
    <t>Tomada dupla, de embutir, para uso geral, 2P+T, ABNT, 10A</t>
  </si>
  <si>
    <t xml:space="preserve"> 11.20 </t>
  </si>
  <si>
    <t xml:space="preserve"> 92024 </t>
  </si>
  <si>
    <t>INTERRUPTOR SIMPLES (1 MÓDULO) COM 2 TOMADAS DE EMBUTIR 2P+T 10 A, SEM SUPORTE E SEM PLACA - FORNECIMENTO E INSTALAÇÃO. AF_03/2023</t>
  </si>
  <si>
    <t xml:space="preserve"> 11.21 </t>
  </si>
  <si>
    <t xml:space="preserve"> 3296 </t>
  </si>
  <si>
    <t>Ponto de tomada 2p+t, ABNT, 10 A, de uso geral, em pisos, com eletroduto de pvc rígido embutido, inclusive aterramento</t>
  </si>
  <si>
    <t>pt</t>
  </si>
  <si>
    <t xml:space="preserve"> 11.22 </t>
  </si>
  <si>
    <t xml:space="preserve"> 91939 </t>
  </si>
  <si>
    <t>CAIXA RETANGULAR 4" X 2" ALTA (2,00 M DO PISO), PVC, INSTALADA EM PAREDE - FORNECIMENTO E INSTALAÇÃO. AF_03/2023</t>
  </si>
  <si>
    <t xml:space="preserve"> 11.23 </t>
  </si>
  <si>
    <t xml:space="preserve"> 91924 </t>
  </si>
  <si>
    <t>CABO DE COBRE FLEXÍVEL ISOLADO, 1,5 MM², ANTI-CHAMA 450/750 V, PARA CIRCUITOS TERMINAIS - FORNECIMENTO E INSTALAÇÃO. AF_03/2023</t>
  </si>
  <si>
    <t xml:space="preserve"> 11.24 </t>
  </si>
  <si>
    <t xml:space="preserve"> 91926 </t>
  </si>
  <si>
    <t>CABO DE COBRE FLEXÍVEL ISOLADO, 2,5 MM², ANTI-CHAMA 450/750 V, PARA CIRCUITOS TERMINAIS - FORNECIMENTO E INSTALAÇÃO. AF_03/2023</t>
  </si>
  <si>
    <t xml:space="preserve"> 11.25 </t>
  </si>
  <si>
    <t xml:space="preserve"> 91928 </t>
  </si>
  <si>
    <t>CABO DE COBRE FLEXÍVEL ISOLADO, 4 MM², ANTI-CHAMA 450/750 V, PARA CIRCUITOS TERMINAIS - FORNECIMENTO E INSTALAÇÃO. AF_03/2023</t>
  </si>
  <si>
    <t xml:space="preserve"> 11.26 </t>
  </si>
  <si>
    <t xml:space="preserve"> 91834 </t>
  </si>
  <si>
    <t>ELETRODUTO FLEXÍVEL CORRUGADO, PVC, DN 25 MM (3/4"), PARA CIRCUITOS TERMINAIS, INSTALADO EM FORRO - FORNECIMENTO E INSTALAÇÃO. AF_03/2023</t>
  </si>
  <si>
    <t xml:space="preserve"> 11.27 </t>
  </si>
  <si>
    <t xml:space="preserve"> 91835 </t>
  </si>
  <si>
    <t>ELETRODUTO FLEXÍVEL CORRUGADO REFORÇADO, PVC, DN 25 MM (3/4"), PARA CIRCUITOS TERMINAIS, INSTALADO EM FORRO - FORNECIMENTO E INSTALAÇÃO. AF_03/2023</t>
  </si>
  <si>
    <t xml:space="preserve"> 11.28 </t>
  </si>
  <si>
    <t xml:space="preserve"> 97667 </t>
  </si>
  <si>
    <t>ELETRODUTO FLEXÍVEL CORRUGADO, PEAD, DN 50 (1 1/2"), PARA REDE ENTERRADA DE DISTRIBUIÇÃO DE ENERGIA ELÉTRICA - FORNECIMENTO E INSTALAÇÃO. AF_12/2021</t>
  </si>
  <si>
    <t xml:space="preserve"> 11.29 </t>
  </si>
  <si>
    <t xml:space="preserve"> CPU - 023 </t>
  </si>
  <si>
    <t>FITA NEON 220V BRANCO QUENTE</t>
  </si>
  <si>
    <t xml:space="preserve"> 12 </t>
  </si>
  <si>
    <t>INSTALAÇÕES HIDRÁULICAS</t>
  </si>
  <si>
    <t xml:space="preserve"> 12.1 </t>
  </si>
  <si>
    <t xml:space="preserve"> 89376 </t>
  </si>
  <si>
    <t>ADAPTADOR CURTO COM BOLSA E ROSCA PARA REGISTRO, PVC, SOLDÁVEL, DN 20MM X 1/2 , INSTALADO EM RAMAL OU SUB-RAMAL DE ÁGUA - FORNECIMENTO E INSTALAÇÃO. AF_06/2022</t>
  </si>
  <si>
    <t xml:space="preserve"> 12.2 </t>
  </si>
  <si>
    <t xml:space="preserve"> 89383 </t>
  </si>
  <si>
    <t>ADAPTADOR CURTO COM BOLSA E ROSCA PARA REGISTRO, PVC, SOLDÁVEL, DN 25MM X 3/4 , INSTALADO EM RAMAL OU SUB-RAMAL DE ÁGUA - FORNECIMENTO E INSTALAÇÃO. AF_06/2022</t>
  </si>
  <si>
    <t xml:space="preserve"> 12.3 </t>
  </si>
  <si>
    <t xml:space="preserve"> 103952 </t>
  </si>
  <si>
    <t>BUCHA DE REDUÇÃO, CURTA, PVC, SOLDÁVEL, DN 25 X 20 MM, INSTALADO EM RAMAL DE DISTRIBUIÇÃO DE ÁGUA - FORNECIMENTO E INSTALAÇÃO. AF_06/2022</t>
  </si>
  <si>
    <t xml:space="preserve"> 12.4 </t>
  </si>
  <si>
    <t xml:space="preserve"> 103999 </t>
  </si>
  <si>
    <t>BUCHA DE REDUÇÃO, LONGA, PVC, SOLDÁVEL, DN 50 X 25 MM, INSTALADO EM RAMAL DE DISTRIBUIÇÃO DE ÁGUA - FORNECIMENTO E INSTALAÇÃO. AF_06/2022</t>
  </si>
  <si>
    <t xml:space="preserve"> 12.5 </t>
  </si>
  <si>
    <t xml:space="preserve"> 1097 </t>
  </si>
  <si>
    <t>Cap de pvc rígido soldável, marrom, diâm = 50mm</t>
  </si>
  <si>
    <t xml:space="preserve"> 12.6 </t>
  </si>
  <si>
    <t xml:space="preserve"> 89485 </t>
  </si>
  <si>
    <t>JOELHO 45 GRAUS, PVC, SOLDÁVEL, DN 25MM, INSTALADO EM PRUMADA DE ÁGUA - FORNECIMENTO E INSTALAÇÃO. AF_06/2022</t>
  </si>
  <si>
    <t xml:space="preserve"> 12.7 </t>
  </si>
  <si>
    <t xml:space="preserve"> 1282 </t>
  </si>
  <si>
    <t>Joelho de 90º de pvc rígido roscável, diâm = 1/2"</t>
  </si>
  <si>
    <t xml:space="preserve"> 12.8 </t>
  </si>
  <si>
    <t xml:space="preserve"> 89358 </t>
  </si>
  <si>
    <t>JOELHO 90 GRAUS, PVC, SOLDÁVEL, DN 20MM, INSTALADO EM RAMAL OU SUB-RAMAL DE ÁGUA - FORNECIMENTO E INSTALAÇÃO. AF_06/2022</t>
  </si>
  <si>
    <t xml:space="preserve"> 12.9 </t>
  </si>
  <si>
    <t xml:space="preserve"> 89362 </t>
  </si>
  <si>
    <t>JOELHO 90 GRAUS, PVC, SOLDÁVEL, DN 25MM, INSTALADO EM RAMAL OU SUB-RAMAL DE ÁGUA - FORNECIMENTO E INSTALAÇÃO. AF_06/2022</t>
  </si>
  <si>
    <t xml:space="preserve"> 12.10 </t>
  </si>
  <si>
    <t xml:space="preserve"> 103980 </t>
  </si>
  <si>
    <t>JOELHO 90 GRAUS, PVC, SOLDÁVEL, DN 40MM, INSTALADO EM RAMAL DE DISTRIBUIÇÃO DE ÁGUA - FORNECIMENTO E INSTALAÇÃO. AF_06/2022</t>
  </si>
  <si>
    <t xml:space="preserve"> 12.11 </t>
  </si>
  <si>
    <t xml:space="preserve"> 103984 </t>
  </si>
  <si>
    <t>JOELHO 90 GRAUS, PVC, SOLDÁVEL, DN 50MM, INSTALADO EM RAMAL DE DISTRIBUIÇÃO DE ÁGUA - FORNECIMENTO E INSTALAÇÃO. AF_06/2022</t>
  </si>
  <si>
    <t xml:space="preserve"> 12.12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</si>
  <si>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</si>
  <si>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</si>
  <si>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12.13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</si>
  <si>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</si>
  <si>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</si>
  <si>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12.14 </t>
  </si>
  <si>
    <t xml:space="preserve"> 89373 </t>
  </si>
  <si>
    <t>LUVA DE REDUÇÃO, PVC, SOLDÁVEL, DN 25MM X 20MM, INSTALADO EM RAMAL OU SUB-RAMAL DE ÁGUA - FORNECIMENTO E INSTALAÇÃO. AF_06/2022</t>
  </si>
  <si>
    <t xml:space="preserve"> 12.15 </t>
  </si>
  <si>
    <t xml:space="preserve"> 104058 </t>
  </si>
  <si>
    <t>LUVA, PVC, ROSCÁVEL, 1/2", PARA LIGAÇÃO PREDIAL DE ÁGUA. AF_06/2022</t>
  </si>
  <si>
    <t xml:space="preserve"> 12.16 </t>
  </si>
  <si>
    <t xml:space="preserve"> 89425 </t>
  </si>
  <si>
    <t>LUVA DE CORRER, PVC, SOLDÁVEL, DN 25MM, INSTALADO EM RAMAL DE DISTRIBUIÇÃO DE ÁGUA - FORNECIMENTO E INSTALAÇÃO. AF_06/2022</t>
  </si>
  <si>
    <t xml:space="preserve"> 12.17 </t>
  </si>
  <si>
    <t xml:space="preserve"> 104159 </t>
  </si>
  <si>
    <t>LUVA DE CORRER, PVC, SOLDÁVEL, DN 40MM, INSTALADO EM RAMAL DE DISTRIBUIÇÃO DE ÁGUA  FORNECIMENTO E INSTALAÇÃO. AF_06/2022</t>
  </si>
  <si>
    <t xml:space="preserve"> 12.18 </t>
  </si>
  <si>
    <t xml:space="preserve"> 103996 </t>
  </si>
  <si>
    <t>LUVA DE CORRER, PVC, SOLDÁVEL, DN 50MM, INSTALADO EM RAMAL DE DISTRIBUIÇÃO DE ÁGUA - FORNECIMENTO E INSTALAÇÃO. AF_06/2022</t>
  </si>
  <si>
    <t xml:space="preserve"> 12.19 </t>
  </si>
  <si>
    <t xml:space="preserve"> 89381 </t>
  </si>
  <si>
    <t>LUVA COM BUCHA DE LATÃO, PVC, SOLDÁVEL, DN 25MM X 3/4 , INSTALADO EM RAMAL OU SUB-RAMAL DE ÁGUA - FORNECIMENTO E INSTALAÇÃO. AF_06/2022</t>
  </si>
  <si>
    <t xml:space="preserve"> 12.20 </t>
  </si>
  <si>
    <t xml:space="preserve"> 89442 </t>
  </si>
  <si>
    <t>TÊ DE REDUÇÃO, PVC, SOLDÁVEL, DN 25MM X 20MM, INSTALADO EM RAMAL DE DISTRIBUIÇÃO DE ÁGUA - FORNECIMENTO E INSTALAÇÃO. AF_06/2022</t>
  </si>
  <si>
    <t xml:space="preserve"> 12.21 </t>
  </si>
  <si>
    <t xml:space="preserve"> 3147 </t>
  </si>
  <si>
    <t>Tê de redução 90º de pvc rígido soldável, marrom  diâm = 40 x 25mm</t>
  </si>
  <si>
    <t xml:space="preserve"> 12.22 </t>
  </si>
  <si>
    <t xml:space="preserve"> 89627 </t>
  </si>
  <si>
    <t>TÊ DE REDUÇÃO, PVC, SOLDÁVEL, DN 50MM X 25MM, INSTALADO EM PRUMADA DE ÁGUA - FORNECIMENTO E INSTALAÇÃO. AF_06/2022</t>
  </si>
  <si>
    <t xml:space="preserve"> 12.23 </t>
  </si>
  <si>
    <t xml:space="preserve"> 104005 </t>
  </si>
  <si>
    <t>TÊ DE REDUÇÃO, PVC, SOLDÁVEL, DN 50MM X 40MM, INSTALADO EM RAMAL DE DISTRIBUIÇÃO DE ÁGUA - FORNECIMENTO E INSTALAÇÃO. AF_06/2022</t>
  </si>
  <si>
    <t xml:space="preserve"> 12.24 </t>
  </si>
  <si>
    <t xml:space="preserve"> 89395 </t>
  </si>
  <si>
    <t>TE, PVC, SOLDÁVEL, DN 25MM, INSTALADO EM RAMAL OU SUB-RAMAL DE ÁGUA - FORNECIMENTO E INSTALAÇÃO. AF_06/2022</t>
  </si>
  <si>
    <t xml:space="preserve"> 12.25 </t>
  </si>
  <si>
    <t xml:space="preserve"> 89623 </t>
  </si>
  <si>
    <t>TE, PVC, SOLDÁVEL, DN 40MM, INSTALADO EM PRUMADA DE ÁGUA - FORNECIMENTO E INSTALAÇÃO. AF_06/2022</t>
  </si>
  <si>
    <t xml:space="preserve"> 12.26 </t>
  </si>
  <si>
    <t xml:space="preserve"> 89625 </t>
  </si>
  <si>
    <t>TE, PVC, SOLDÁVEL, DN 50MM, INSTALADO EM PRUMADA DE ÁGUA - FORNECIMENTO E INSTALAÇÃO. AF_06/2022</t>
  </si>
  <si>
    <t xml:space="preserve"> 12.27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</si>
  <si>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</si>
  <si>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</si>
  <si>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12.28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</si>
  <si>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</si>
  <si>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</si>
  <si>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12.29 </t>
  </si>
  <si>
    <t xml:space="preserve"> 89536 </t>
  </si>
  <si>
    <t>UNIÃO, PVC, SOLDÁVEL, DN 25MM, INSTALADO EM PRUMADA DE ÁGUA - FORNECIMENTO E INSTALAÇÃO. AF_06/2022</t>
  </si>
  <si>
    <t xml:space="preserve"> 12.30 </t>
  </si>
  <si>
    <t xml:space="preserve"> 89355 </t>
  </si>
  <si>
    <t>TUBO, PVC, SOLDÁVEL, DN 20MM, INSTALADO EM RAMAL OU SUB-RAMAL DE ÁGUA - FORNECIMENTO E INSTALAÇÃO. AF_06/2022</t>
  </si>
  <si>
    <t xml:space="preserve"> 12.31 </t>
  </si>
  <si>
    <t xml:space="preserve"> 12.32 </t>
  </si>
  <si>
    <t xml:space="preserve"> 89356 </t>
  </si>
  <si>
    <t>TUBO, PVC, SOLDÁVEL, DN 25MM, INSTALADO EM RAMAL OU SUB-RAMAL DE ÁGUA - FORNECIMENTO E INSTALAÇÃO. AF_06/2022</t>
  </si>
  <si>
    <t xml:space="preserve"> 12.33 </t>
  </si>
  <si>
    <t xml:space="preserve"> 103978 </t>
  </si>
  <si>
    <t>TUBO, PVC, SOLDÁVEL, DN 40MM, INSTALADO EM RAMAL DE DISTRIBUIÇÃO DE ÁGUA - FORNECIMENTO E INSTALAÇÃO. AF_06/2022</t>
  </si>
  <si>
    <t xml:space="preserve"> 12.34 </t>
  </si>
  <si>
    <t xml:space="preserve"> 89449 </t>
  </si>
  <si>
    <t>TUBO, PVC, SOLDÁVEL, DN 50MM, INSTALADO EM PRUMADA DE ÁGUA - FORNECIMENTO E INSTALAÇÃO. AF_06/2022</t>
  </si>
  <si>
    <t xml:space="preserve"> 12.35 </t>
  </si>
  <si>
    <t xml:space="preserve"> 102617 </t>
  </si>
  <si>
    <t>CAIXA D´ÁGUA EM POLIÉSTER REFORÇADO COM FIBRA DE VIDRO, 5000 LITROS - FORNECIMENTO E INSTALAÇÃO. AF_06/2021</t>
  </si>
  <si>
    <t xml:space="preserve"> 12.36 </t>
  </si>
  <si>
    <t xml:space="preserve"> 89987 </t>
  </si>
  <si>
    <t>REGISTRO DE GAVETA BRUTO, LATÃO, ROSCÁVEL, 3/4", COM ACABAMENTO E CANOPLA CROMADOS - FORNECIMENTO E INSTALAÇÃO. AF_08/2021</t>
  </si>
  <si>
    <t xml:space="preserve"> 12.37 </t>
  </si>
  <si>
    <t xml:space="preserve"> 89985 </t>
  </si>
  <si>
    <t>REGISTRO DE PRESSÃO BRUTO, LATÃO, ROSCÁVEL, 3/4", COM ACABAMENTO E CANOPLA CROMADOS - FORNECIMENTO E INSTALAÇÃO. AF_08/2021</t>
  </si>
  <si>
    <t xml:space="preserve"> 12.38 </t>
  </si>
  <si>
    <t xml:space="preserve"> 103043 </t>
  </si>
  <si>
    <t>REGISTRO DE ESFERA, PVC, ROSCÁVEL, COM CABEÇA QUADRADA, 1/2" - FORNECIMENTO E INSTALAÇÃO. AF_08/2021</t>
  </si>
  <si>
    <t xml:space="preserve"> 12.39 </t>
  </si>
  <si>
    <t xml:space="preserve"> 103041 </t>
  </si>
  <si>
    <t>REGISTRO DE ESFERA, PVC, ROSCÁVEL, COM BORBOLETA, 1/2" - FORNECIMENTO E INSTALAÇÃO. AF_08/2021</t>
  </si>
  <si>
    <t xml:space="preserve"> 12.40 </t>
  </si>
  <si>
    <t xml:space="preserve"> 94489 </t>
  </si>
  <si>
    <t>REGISTRO DE ESFERA, PVC, SOLDÁVEL, COM VOLANTE, DN  25 MM - FORNECIMENTO E INSTALAÇÃO. AF_08/2021</t>
  </si>
  <si>
    <t xml:space="preserve"> 12.41 </t>
  </si>
  <si>
    <t xml:space="preserve"> 94491 </t>
  </si>
  <si>
    <t>REGISTRO DE ESFERA, PVC, SOLDÁVEL, COM VOLANTE, DN  40 MM - FORNECIMENTO E INSTALAÇÃO. AF_08/2021</t>
  </si>
  <si>
    <t xml:space="preserve"> 12.42 </t>
  </si>
  <si>
    <t xml:space="preserve"> 94492 </t>
  </si>
  <si>
    <t>REGISTRO DE ESFERA, PVC, SOLDÁVEL, COM VOLANTE, DN  50 MM - FORNECIMENTO E INSTALAÇÃO. AF_08/2021</t>
  </si>
  <si>
    <t xml:space="preserve"> 13 </t>
  </si>
  <si>
    <t>INSTALAÇÕES SANITÁRIAS</t>
  </si>
  <si>
    <t xml:space="preserve"> 13.1 </t>
  </si>
  <si>
    <t xml:space="preserve"> 5176 </t>
  </si>
  <si>
    <t>Fornecimento de adaptador de pvc junta elástica, bolsa e rosca, diam. =  100mm</t>
  </si>
  <si>
    <t xml:space="preserve"> 13.2 </t>
  </si>
  <si>
    <t xml:space="preserve"> 1610 </t>
  </si>
  <si>
    <t>Cap de pvc rígido c/ anéis p/ esgoto, diâm. = 50mm</t>
  </si>
  <si>
    <t xml:space="preserve"> 13.3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</si>
  <si>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</si>
  <si>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</si>
  <si>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13.4 </t>
  </si>
  <si>
    <t xml:space="preserve"> 89748 </t>
  </si>
  <si>
    <t>CURVA CURTA 90 GRAUS, PVC, SERIE NORMAL, ESGOTO PREDIAL, DN 100 MM, JUNTA ELÁSTICA, FORNECIDO E INSTALADO EM RAMAL DE DESCARGA OU RAMAL DE ESGOTO SANITÁRIO. AF_08/2022</t>
  </si>
  <si>
    <t xml:space="preserve"> 13.5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</si>
  <si>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</si>
  <si>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</si>
  <si>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13.6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</si>
  <si>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</si>
  <si>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</si>
  <si>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13.7 </t>
  </si>
  <si>
    <t xml:space="preserve"> 9760 </t>
  </si>
  <si>
    <t>Joelho 45º de pvc rígido, série R, diâm = 50mm</t>
  </si>
  <si>
    <t xml:space="preserve"> 13.8 </t>
  </si>
  <si>
    <t xml:space="preserve"> 89746 </t>
  </si>
  <si>
    <t>JOELHO 45 GRAUS, PVC, SERIE NORMAL, ESGOTO PREDIAL, DN 100 MM, JUNTA ELÁSTICA, FORNECIDO E INSTALADO EM RAMAL DE DESCARGA OU RAMAL DE ESGOTO SANITÁRIO. AF_08/2022</t>
  </si>
  <si>
    <t xml:space="preserve"> 13.9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</si>
  <si>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</si>
  <si>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</si>
  <si>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13.10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</si>
  <si>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</si>
  <si>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</si>
  <si>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13.11 </t>
  </si>
  <si>
    <t xml:space="preserve"> 89518 </t>
  </si>
  <si>
    <t>JOELHO 90 GRAUS, PVC, SERIE R, ÁGUA PLUVIAL, DN 50 MM, JUNTA ELÁSTICA, FORNECIDO E INSTALADO EM RAMAL DE ENCAMINHAMENTO. AF_06/2022</t>
  </si>
  <si>
    <t xml:space="preserve"> 13.12 </t>
  </si>
  <si>
    <t xml:space="preserve"> 1672 </t>
  </si>
  <si>
    <t>Joelho de 90°com bolsa para anel, em pvc rígido c/ anéis, para esgoto secundário, diâm = 40mm</t>
  </si>
  <si>
    <t xml:space="preserve"> 13.13 </t>
  </si>
  <si>
    <t xml:space="preserve"> 89783 </t>
  </si>
  <si>
    <t>JUNÇÃO SIMPLES, PVC, SERIE NORMAL, ESGOTO PREDIAL, DN 40 MM, JUNTA SOLDÁVEL, FORNECIDO E INSTALADO EM RAMAL DE DESCARGA OU RAMAL DE ESGOTO SANITÁRIO. AF_08/2022</t>
  </si>
  <si>
    <t xml:space="preserve"> 13.14 </t>
  </si>
  <si>
    <t xml:space="preserve"> 89785 </t>
  </si>
  <si>
    <t>JUNÇÃO SIMPLES, PVC, SERIE NORMAL, ESGOTO PREDIAL, DN 50 X 50 MM, JUNTA ELÁSTICA, FORNECIDO E INSTALADO EM RAMAL DE DESCARGA OU RAMAL DE ESGOTO SANITÁRIO. AF_08/2022</t>
  </si>
  <si>
    <t xml:space="preserve"> 13.15 </t>
  </si>
  <si>
    <t xml:space="preserve"> 1636 </t>
  </si>
  <si>
    <t>Junção simples em pvc rígido c/ anéis, para esgoto primário, diâm =100 x 50mm</t>
  </si>
  <si>
    <t xml:space="preserve"> 13.16 </t>
  </si>
  <si>
    <t xml:space="preserve"> 89797 </t>
  </si>
  <si>
    <t>JUNÇÃO SIMPLES, PVC, SERIE NORMAL, ESGOTO PREDIAL, DN 100 X 100 MM, JUNTA ELÁSTICA, FORNECIDO E INSTALADO EM RAMAL DE DESCARGA OU RAMAL DE ESGOTO SANITÁRIO. AF_08/2022</t>
  </si>
  <si>
    <t xml:space="preserve"> 13.17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</si>
  <si>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</si>
  <si>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</si>
  <si>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13.18 </t>
  </si>
  <si>
    <t xml:space="preserve"> 89545 </t>
  </si>
  <si>
    <t>LUVA SIMPLES, PVC, SERIE R, ÁGUA PLUVIAL, DN 50 MM, JUNTA ELÁSTICA, FORNECIDO E INSTALADO EM RAMAL DE ENCAMINHAMENTO. AF_06/2022</t>
  </si>
  <si>
    <t xml:space="preserve"> 13.19 </t>
  </si>
  <si>
    <t xml:space="preserve"> 89778 </t>
  </si>
  <si>
    <t>LUVA SIMPLES, PVC, SERIE NORMAL, ESGOTO PREDIAL, DN 100 MM, JUNTA ELÁSTICA, FORNECIDO E INSTALADO EM RAMAL DE DESCARGA OU RAMAL DE ESGOTO SANITÁRIO. AF_08/2022</t>
  </si>
  <si>
    <t xml:space="preserve"> 13.20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</si>
  <si>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</si>
  <si>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</si>
  <si>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13.21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</si>
  <si>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</si>
  <si>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</si>
  <si>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13.22 </t>
  </si>
  <si>
    <t xml:space="preserve"> 98110 </t>
  </si>
  <si>
    <t>CAIXA DE GORDURA PEQUENA (CAPACIDADE: 19 L), CIRCULAR, EM PVC, DIÂMETRO INTERNO= 0,3 M. AF_12/2020</t>
  </si>
  <si>
    <t xml:space="preserve"> 13.23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</si>
  <si>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</si>
  <si>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</si>
  <si>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13.24 </t>
  </si>
  <si>
    <t xml:space="preserve"> 89710 </t>
  </si>
  <si>
    <t>RALO SECO, PVC, DN 100 X 40 MM, JUNTA SOLDÁVEL, FORNECIDO E INSTALADO EM RAMAL DE DESCARGA OU EM RAMAL DE ESGOTO SANITÁRIO. AF_08/2022</t>
  </si>
  <si>
    <t xml:space="preserve"> 13.25 </t>
  </si>
  <si>
    <t xml:space="preserve"> 89711 </t>
  </si>
  <si>
    <t>TUBO PVC, SERIE NORMAL, ESGOTO PREDIAL, DN 40 MM, FORNECIDO E INSTALADO EM RAMAL DE DESCARGA OU RAMAL DE ESGOTO SANITÁRIO. AF_08/2022</t>
  </si>
  <si>
    <t xml:space="preserve"> 13.26 </t>
  </si>
  <si>
    <t xml:space="preserve"> 89712 </t>
  </si>
  <si>
    <t>TUBO PVC, SERIE NORMAL, ESGOTO PREDIAL, DN 50 MM, FORNECIDO E INSTALADO EM RAMAL DE DESCARGA OU RAMAL DE ESGOTO SANITÁRIO. AF_08/2022</t>
  </si>
  <si>
    <t xml:space="preserve"> 13.27 </t>
  </si>
  <si>
    <t xml:space="preserve"> 89714 </t>
  </si>
  <si>
    <t>TUBO PVC, SERIE NORMAL, ESGOTO PREDIAL, DN 100 MM, FORNECIDO E INSTALADO EM RAMAL DE DESCARGA OU RAMAL DE ESGOTO SANITÁRIO. AF_08/2022</t>
  </si>
  <si>
    <t xml:space="preserve"> 13.28 </t>
  </si>
  <si>
    <t xml:space="preserve"> 89509 </t>
  </si>
  <si>
    <t>TUBO PVC, SÉRIE R, ÁGUA PLUVIAL, DN 50 MM, FORNECIDO E INSTALADO EM RAMAL DE ENCAMINHAMENTO. AF_06/2022</t>
  </si>
  <si>
    <t xml:space="preserve"> 13.29 </t>
  </si>
  <si>
    <t xml:space="preserve"> 89512 </t>
  </si>
  <si>
    <t>TUBO PVC, SÉRIE R, ÁGUA PLUVIAL, DN 100 MM, FORNECIDO E INSTALADO EM RAMAL DE ENCAMINHAMENTO. AF_06/2022</t>
  </si>
  <si>
    <t xml:space="preserve"> 13.30 </t>
  </si>
  <si>
    <t xml:space="preserve"> 4883 </t>
  </si>
  <si>
    <t>Caixa de inspeção  0.60 x 0.60 x 0.60m</t>
  </si>
  <si>
    <t xml:space="preserve"> 14 </t>
  </si>
  <si>
    <t>INSTALAÇÕES DE ÁGUAS PLUVIAIS</t>
  </si>
  <si>
    <t xml:space="preserve"> 14.1 </t>
  </si>
  <si>
    <t xml:space="preserve"> 89582 </t>
  </si>
  <si>
    <t>JOELHO 45 GRAUS, PVC, SERIE R, ÁGUA PLUVIAL, DN 75 MM, JUNTA ELÁSTICA, FORNECIDO E INSTALADO EM CONDUTORES VERTICAIS DE ÁGUAS PLUVIAIS. AF_06/2022</t>
  </si>
  <si>
    <t xml:space="preserve"> 14.2 </t>
  </si>
  <si>
    <t xml:space="preserve"> 89600 </t>
  </si>
  <si>
    <t>LUVA DE CORRER, PVC, SERIE R, ÁGUA PLUVIAL, DN 75 MM, JUNTA ELÁSTICA, FORNECIDO E INSTALADO EM CONDUTORES VERTICAIS DE ÁGUAS PLUVIAIS. AF_06/2022</t>
  </si>
  <si>
    <t xml:space="preserve"> 14.3 </t>
  </si>
  <si>
    <t xml:space="preserve"> 89554 </t>
  </si>
  <si>
    <t>LUVA SIMPLES, PVC, SERIE R, ÁGUA PLUVIAL, DN 100 MM, JUNTA ELÁSTICA, FORNECIDO E INSTALADO EM RAMAL DE ENCAMINHAMENTO. AF_06/2022</t>
  </si>
  <si>
    <t xml:space="preserve"> 14.4 </t>
  </si>
  <si>
    <t xml:space="preserve"> 89557 </t>
  </si>
  <si>
    <t>REDUÇÃO EXCÊNTRICA, PVC, SERIE R, ÁGUA PLUVIAL, DN 100 X 75 MM, JUNTA ELÁSTICA, FORNECIDO E INSTALADO EM RAMAL DE ENCAMINHAMENTO. AF_06/2022</t>
  </si>
  <si>
    <t xml:space="preserve"> 14.5 </t>
  </si>
  <si>
    <t xml:space="preserve"> 89576 </t>
  </si>
  <si>
    <t>TUBO PVC, SÉRIE R, ÁGUA PLUVIAL, DN 75 MM, FORNECIDO E INSTALADO EM CONDUTORES VERTICAIS DE ÁGUAS PLUVIAIS. AF_06/2022</t>
  </si>
  <si>
    <t xml:space="preserve"> 14.6 </t>
  </si>
  <si>
    <t xml:space="preserve"> 14.7 </t>
  </si>
  <si>
    <t xml:space="preserve"> 15 </t>
  </si>
  <si>
    <t>INSTALAÇÕES DE COMBATE A INCÊNDIO</t>
  </si>
  <si>
    <t xml:space="preserve"> 15.1 </t>
  </si>
  <si>
    <t xml:space="preserve"> 101907 </t>
  </si>
  <si>
    <t>EXTINTOR DE INCÊNDIO PORTÁTIL COM CARGA DE CO2 DE 6 KG, CLASSE BC - FORNECIMENTO E INSTALAÇÃO. AF_10/2020_PE</t>
  </si>
  <si>
    <t xml:space="preserve"> 15.2 </t>
  </si>
  <si>
    <t xml:space="preserve"> C12 </t>
  </si>
  <si>
    <t>PLACAS DE SINALIZAÇÃO DE ORIENTAÇÃO E SALVAMENTO (SAIDAS DE EMERGENCIA/ROTAS DE FUGA) - PLACA IDENTIFICAÇÃO ACRÍLICO 20X40CM - FORNECIMENTO E COLOCAÇÃO</t>
  </si>
  <si>
    <t xml:space="preserve"> 15.3 </t>
  </si>
  <si>
    <t xml:space="preserve"> C13 </t>
  </si>
  <si>
    <t>PLACA FOTOLUMINESCENTE PARA SINALIZAÇÃO EXTINTOR 30X30CM - FORNECIMENTO E COLOCAÇÃO</t>
  </si>
  <si>
    <t xml:space="preserve"> 15.4 </t>
  </si>
  <si>
    <t xml:space="preserve"> 102491 </t>
  </si>
  <si>
    <t>PINTURA DE PISO COM TINTA ACRÍLICA, APLICAÇÃO MANUAL, 2 DEMÃOS, INCLUSO FUNDO PREPARADOR. AF_05/2021</t>
  </si>
  <si>
    <t xml:space="preserve"> 16 </t>
  </si>
  <si>
    <t>LOUÇAS E METAIS</t>
  </si>
  <si>
    <t xml:space="preserve"> 16.1 </t>
  </si>
  <si>
    <t xml:space="preserve"> 86888 </t>
  </si>
  <si>
    <t>VASO SANITÁRIO SIFONADO COM CAIXA ACOPLADA LOUÇA BRANCA - FORNECIMENTO E INSTALAÇÃO. AF_01/2020</t>
  </si>
  <si>
    <t xml:space="preserve"> 16.2 </t>
  </si>
  <si>
    <t xml:space="preserve"> 95471 </t>
  </si>
  <si>
    <t>VASO SANITARIO SIFONADO CONVENCIONAL PARA PCD SEM FURO FRONTAL COM  LOUÇA BRANCA SEM ASSENTO -  FORNECIMENTO E INSTALAÇÃO. AF_01/2020</t>
  </si>
  <si>
    <t xml:space="preserve"> 16.3 </t>
  </si>
  <si>
    <t xml:space="preserve"> 86901 </t>
  </si>
  <si>
    <t>CUBA DE EMBUTIR OVAL EM LOUÇA BRANCA, 35 X 50CM OU EQUIVALENTE - FORNECIMENTO E INSTALAÇÃO. AF_01/2020</t>
  </si>
  <si>
    <t xml:space="preserve"> 16.4 </t>
  </si>
  <si>
    <t xml:space="preserve"> 100870 </t>
  </si>
  <si>
    <t>BARRA DE APOIO RETA, EM ALUMINIO, COMPRIMENTO 60 CM,  FIXADA NA PAREDE - FORNECIMENTO E INSTALAÇÃO. AF_01/2020</t>
  </si>
  <si>
    <t xml:space="preserve"> 16.5 </t>
  </si>
  <si>
    <t xml:space="preserve"> 10759 </t>
  </si>
  <si>
    <t>Bancada em granito cinza andorinha, e=2cm</t>
  </si>
  <si>
    <t xml:space="preserve"> 16.6 </t>
  </si>
  <si>
    <t xml:space="preserve"> 86915 </t>
  </si>
  <si>
    <t>TORNEIRA CROMADA DE MESA, 1/2 OU 3/4, PARA LAVATÓRIO, PADRÃO MÉDIO - FORNECIMENTO E INSTALAÇÃO. AF_01/2020</t>
  </si>
  <si>
    <t xml:space="preserve"> 16.7 </t>
  </si>
  <si>
    <t xml:space="preserve"> 2050 </t>
  </si>
  <si>
    <t>Chuveiro plástico sem registro</t>
  </si>
  <si>
    <t xml:space="preserve"> 16.8 </t>
  </si>
  <si>
    <t xml:space="preserve"> 2105 </t>
  </si>
  <si>
    <t>Pia de cozinha com bancada em aço inox, dim 1,60x0,60, com 01 cuba, sifão cromado, válvula cromada, torneira cromada, concretada e assentada.</t>
  </si>
  <si>
    <t xml:space="preserve"> 16.9 </t>
  </si>
  <si>
    <t xml:space="preserve"> 13309 </t>
  </si>
  <si>
    <t>Pia de cozinha com bancada em granito verde ubatuba, e= 2cm, dim 3,70x0,60m, com 02 cubas de aço sifão cromado, válvula cromada, torneira cromada 1/2", inclusive rodapia 10 cm, assentada</t>
  </si>
  <si>
    <t xml:space="preserve"> 16.10 </t>
  </si>
  <si>
    <t xml:space="preserve"> 86935 </t>
  </si>
  <si>
    <t>CUBA DE EMBUTIR DE AÇO INOXIDÁVEL MÉDIA, INCLUSO VÁLVULA TIPO AMERICANA EM METAL CROMADO E SIFÃO FLEXÍVEL EM PVC - FORNECIMENTO E INSTALAÇÃO. AF_01/2020</t>
  </si>
  <si>
    <t xml:space="preserve"> 16.11 </t>
  </si>
  <si>
    <t xml:space="preserve"> 86904 </t>
  </si>
  <si>
    <t>LAVATÓRIO LOUÇA BRANCA SUSPENSO, 29,5 X 39CM OU EQUIVALENTE, PADRÃO POPULAR - FORNECIMENTO E INSTALAÇÃO. AF_01/2020</t>
  </si>
  <si>
    <t xml:space="preserve"> 16.12 </t>
  </si>
  <si>
    <t xml:space="preserve"> 93396 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</si>
  <si>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</si>
  <si>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 16.13 </t>
  </si>
  <si>
    <t xml:space="preserve"> 2055 </t>
  </si>
  <si>
    <t>Tanque em aço inox, incluso torneira cromada e sifão PVC</t>
  </si>
  <si>
    <t xml:space="preserve"> 17 </t>
  </si>
  <si>
    <t>SERVIÇOS DIVERSOS</t>
  </si>
  <si>
    <t xml:space="preserve"> 17.1 </t>
  </si>
  <si>
    <t>RAMPA</t>
  </si>
  <si>
    <t xml:space="preserve"> 17.1.1 </t>
  </si>
  <si>
    <t xml:space="preserve"> 99839 </t>
  </si>
  <si>
    <t>GUARDA-CORPO DE AÇO GALVANIZADO DE 1,10M DE ALTURA, MONTANTES TUBULARES DE 1.1/2  ESPAÇADOS DE 1,20M, TRAVESSA SUPERIOR DE 2 , GRADIL FORMADO POR BARRAS CHATAS EM FERRO DE 32X4,8MM, FIXADO COM CHUMBADOR MECÂNICO. AF_04/2019_PS</t>
  </si>
  <si>
    <t xml:space="preserve"> 17.1.2 </t>
  </si>
  <si>
    <t xml:space="preserve"> 94963 </t>
  </si>
  <si>
    <t>CONCRETO FCK = 15MPA, TRAÇO 1:3,4:3,5 (EM MASSA SECA DE CIMENTO/ AREIA MÉDIA/ BRITA 1) - PREPARO MECÂNICO COM BETONEIRA 400 L. AF_05/2021</t>
  </si>
  <si>
    <t xml:space="preserve"> 17.1.3 </t>
  </si>
  <si>
    <t xml:space="preserve"> 97097 </t>
  </si>
  <si>
    <t>ACABAMENTO POLIDO PARA PISO DE CONCRETO ARMADO OU LAJE SOBRE SOLO DE ALTA RESISTÊNCIA. AF_09/2021</t>
  </si>
  <si>
    <t xml:space="preserve"> 17.2 </t>
  </si>
  <si>
    <t>PAISAGISMO</t>
  </si>
  <si>
    <t xml:space="preserve"> 17.2.1 </t>
  </si>
  <si>
    <t xml:space="preserve"> 98504 </t>
  </si>
  <si>
    <t>PLANTIO DE GRAMA BATATAIS EM PLACAS. AF_05/2018</t>
  </si>
  <si>
    <t xml:space="preserve"> 17.2.2 </t>
  </si>
  <si>
    <t xml:space="preserve"> 98509 </t>
  </si>
  <si>
    <t>PLANTIO DE ARBUSTO OU  CERCA VIVA. AF_05/2018</t>
  </si>
  <si>
    <t xml:space="preserve"> 17.2.3 </t>
  </si>
  <si>
    <t xml:space="preserve"> 98510 </t>
  </si>
  <si>
    <t>PLANTIO DE ÁRVORE ORNAMENTAL COM ALTURA DE MUDA MENOR OU IGUAL A 2,00 M. AF_05/2018</t>
  </si>
  <si>
    <t xml:space="preserve"> 17.2.4 </t>
  </si>
  <si>
    <t xml:space="preserve"> 98516 </t>
  </si>
  <si>
    <t>PLANTIO DE PALMEIRA COM ALTURA DE MUDA MENOR OU IGUAL A 2,00 M. AF_05/2018</t>
  </si>
  <si>
    <t xml:space="preserve"> 17.3 </t>
  </si>
  <si>
    <t>LIMPEZA FINAL</t>
  </si>
  <si>
    <t xml:space="preserve"> 17.3.1 </t>
  </si>
  <si>
    <t xml:space="preserve"> 2450 </t>
  </si>
  <si>
    <t>Limpeza geral</t>
  </si>
  <si>
    <t>Total sem BDI</t>
  </si>
  <si>
    <t>Total do BDI</t>
  </si>
  <si>
    <t>Total Geral</t>
  </si>
  <si>
    <t>49,6</t>
  </si>
  <si>
    <t>1.204,86</t>
  </si>
  <si>
    <t>355,4</t>
  </si>
  <si>
    <t>56,91</t>
  </si>
  <si>
    <t>270,86</t>
  </si>
  <si>
    <t>251,38</t>
  </si>
  <si>
    <t>2.303,99</t>
  </si>
  <si>
    <t>1.907,95</t>
  </si>
  <si>
    <t>19,48</t>
  </si>
  <si>
    <t>562,08</t>
  </si>
  <si>
    <t>508,2</t>
  </si>
  <si>
    <t>53,88</t>
  </si>
  <si>
    <t>439,84</t>
  </si>
  <si>
    <t>81,88</t>
  </si>
  <si>
    <t>60,42</t>
  </si>
  <si>
    <t>2,55</t>
  </si>
  <si>
    <t>466,32</t>
  </si>
  <si>
    <t>A = Área de placa de obra
A = (2,00 x 1,50)
A = (3,00)</t>
  </si>
  <si>
    <t>C = Perímetro da área 
C = (34,00 + 36,46) x 2,00
C = (140,92)</t>
  </si>
  <si>
    <t>V = Volume de escavação das sapatas considerando uma profundidade de assentamento constante de 1,50m conforme projeto estrutural
V = ((0,75 x 0,65) + (0,90 x 0,75) x 10,00 + (0,60 x 0,75) x 3,00 + (0,65 x 0,80) x 5,00 + (0,70 x 0,80) x 4,00 + (0,75 x 0,85) x 12,00 + (0,85 x 0,95) x 7,00 + (1,10 x 0,95) x 3,00 + (0,85 x 1,00) x 7,00 + (0,90 x 1,05) + (1,00 x 1,20) + (1,00 x 1,15) x 3,00 + (0,55 x 0,70) x 4,00 + (0,95 x 1,20) + (1,00 x 1,15) + (1,30 x 1,65) + (1,15 x 1,45) + (0,90 x 1,05) + (1,30 x 1,55) + (1,30 x 1,55) + (1,25 x 1,40) + (1,00 x 1,35) + (1,30 x 1,55) + (0,95 x 1,25) + (0,60 x 0,70) + (1,00 x 1,25) + (0,60 x 0,85) + (0,65 x 0,95) + (0,60 x 0,60) x 33,00 + (0,70 x 0,55) x 4,00)) x 1,50
V  = (49,60)</t>
  </si>
  <si>
    <t xml:space="preserve">A = Área de regularização do fundo da vala escavada equivalente a área da base das sapatas dada pelo volume escavado pela profundidade de assentamento devido a profundidade constante
A = Volume escavado / Profundidade de assentamento.
A = (49,60/1,50)
A = (33,07)
</t>
  </si>
  <si>
    <t xml:space="preserve">A = Área de lastro de concreto aplicado no fundo da vala escavada conforme área de regularização
A = (33,07)
</t>
  </si>
  <si>
    <t xml:space="preserve">V = Volume de reaterro das fundações dado pelo volume escavado - Volume de concreto das fundações - Volume ocupado pelo lastro de concreto (espessura de 5cm x Área do lastro).
V = (49,60 - 30,11- 33,07 x 0,05)
V = (17,84)
</t>
  </si>
  <si>
    <t xml:space="preserve">V = Volume de corte conforme projeto de topografia
V = (66,20) </t>
  </si>
  <si>
    <t>V = Volume de aterro compensado
V = (Volume de Aterro - volume de corte)
V = (1067,62 - 66,20)
V = (1001,42)</t>
  </si>
  <si>
    <t>A = Área do terreno a ser compactada
A = (1239,43 + 380,18)
A = (1619,61)</t>
  </si>
  <si>
    <t xml:space="preserve">A = Área de rocha que será demolida
A = (Área de Rocha  x Altura Mediana)
A = (97,34 x 0,30)
A = (29,20)
</t>
  </si>
  <si>
    <t>V = Volume de desmonte de rocha
V = (29,20)</t>
  </si>
  <si>
    <t>A = Área do terreno a ser regularizada
A = (1239,43 + 380,18)
A = (1619,61)</t>
  </si>
  <si>
    <t>T = Volume da rocha x Distância do Bota Fora
T = (29,20 x 3,00)
T = (87,60)</t>
  </si>
  <si>
    <t xml:space="preserve">V = Volume do muro de contenção
V =  Muro tipo 1 + Muro tipo 2 + Muro tipo 3
V = (22,80 + 39,26 + 14,74) 
V = (76,80) </t>
  </si>
  <si>
    <t>A = Área da parede de contenção
A = (Comprimento x altura média)
A = (29,95 x 0,65)
A = (19,47)</t>
  </si>
  <si>
    <t>A = Conforme projeto estrutural
A = Edificação + Murada = (145,25 + 59,76)
A = (205,01)</t>
  </si>
  <si>
    <t>P = Conforme Projeto Estrutural
P = Edificação + Murada = (120,80 + 47,40) 
P = (168,20)</t>
  </si>
  <si>
    <t>P = Conforme Projeto Estrutural
P = Edificação + Murada = (514,40 + 182,20) 
P = (696,60)</t>
  </si>
  <si>
    <t>P = Conforme Projeto Estrutural
P = Edificação + Murada = (448,10 + 184,30) 
P = (632,40)</t>
  </si>
  <si>
    <t>P = Conforme Projeto Estrutural
P = (133,60)</t>
  </si>
  <si>
    <t>P = Conforme Projeto Estrutural
P = (50,30)</t>
  </si>
  <si>
    <t xml:space="preserve">V = Conforme Projeto Estrutural
V = Edificação + Murada = (23,79 + 6,32)
V = (30,11) </t>
  </si>
  <si>
    <t>V = Volume de concreto
V = (30,11)</t>
  </si>
  <si>
    <t xml:space="preserve">A = Conforme Projeto Estrutural
A = Edificação + Murada = (258,60 + 78,32)
A = (336,92) </t>
  </si>
  <si>
    <t xml:space="preserve"> P = Conforme Projeto Estrutural
P = Edificação + Murada = (259,30 + 83,90)
P = (343,20) </t>
  </si>
  <si>
    <t>P = Conforme Projeto Estrutural
P = (3,10)</t>
  </si>
  <si>
    <t xml:space="preserve">P = Conforme Projeto Estrutural
P = Edificação + Murada = (368,00 + 181,60)
P = (549,60) </t>
  </si>
  <si>
    <t>P = Conforme Projeto Estrutural
P = (274,60)</t>
  </si>
  <si>
    <t>P = Conforme Projeto Estrutural
P = (88,30)</t>
  </si>
  <si>
    <t xml:space="preserve">Conforme Projeto Estrutural
V = Edificação + Murada = (15,70 + 4,70)
V = (20,40) </t>
  </si>
  <si>
    <t xml:space="preserve">A = Área de impermeabilização da superfície da laje conforme área de forma
A = (336,92) </t>
  </si>
  <si>
    <t xml:space="preserve">A = Conforme Projeto Estrutural
A = Edificação + Murada = (313,97 + 62,88) 
A = (376,85) </t>
  </si>
  <si>
    <t xml:space="preserve">P = Conforme Projeto Estrutural
P = Edificação + Murada = (406,30 + 70,40) 
P = (476,70) </t>
  </si>
  <si>
    <t xml:space="preserve">P = Conforme Projeto Estrutural
P = Edificação + Murada = (839,60 + 191,40) 
P = (1031,00) </t>
  </si>
  <si>
    <t xml:space="preserve">P = Conforme Projeto Estrutural
P = (276,30) </t>
  </si>
  <si>
    <t xml:space="preserve">P = Conforme Projeto Estrutural
P = (206,00) </t>
  </si>
  <si>
    <t>V = Conforme Projeto Estrutural
V = Edificação + Murada = (16,58 + 3,14) 
V = (19,72)</t>
  </si>
  <si>
    <t>V = Conforme Projeto Estrutural
V = (19,72)</t>
  </si>
  <si>
    <t xml:space="preserve">A = Conforme Projeto Estrutural
A = Edificação + Murada = (425,74 + 5,76) 
A = (431,50) </t>
  </si>
  <si>
    <t xml:space="preserve">P = Conforme Projeto Estrutural
P = Edificação + Murada = (465,30 + 6,90) 
P = (472,20) </t>
  </si>
  <si>
    <t>P = Conforme Projeto Estrutural
P = (207,10)</t>
  </si>
  <si>
    <t xml:space="preserve">P = Conforme Projeto Estrutural
P = Edificação + Murada = (328,10 + 17,20) 
P = (345,30) </t>
  </si>
  <si>
    <t xml:space="preserve">P = Conforme Projeto Estrutural
P = (512,50) </t>
  </si>
  <si>
    <t xml:space="preserve">P = Conforme Projeto Estrutural
P = (595,30) </t>
  </si>
  <si>
    <t xml:space="preserve">P = Conforme Projeto Estrutural
P = (226,70) </t>
  </si>
  <si>
    <t>V = Conforme Projeto Estrutural
V = Edificação + Murada = (34,18 + 0,39) 
V = (34,57)</t>
  </si>
  <si>
    <t>V = Conforme Projeto Estrutural
V = (34,57)</t>
  </si>
  <si>
    <t>C = Canaleta para murada
C = (34,00 + 34,32 + 34,00)
C = (102,32)</t>
  </si>
  <si>
    <t xml:space="preserve">A = Conforme Projeto Estrutural
A = Edificação + Murada = (201,12 + 4,84) 
A = (205,96) </t>
  </si>
  <si>
    <t xml:space="preserve">P = Conforme Projeto Estrutural
P = Edificação + Murada = (554,00 + 10,40) 
P = (564,40) </t>
  </si>
  <si>
    <t xml:space="preserve">P = Conforme Projeto Estrutural
P = (708,30) </t>
  </si>
  <si>
    <t xml:space="preserve">P = Conforme Projeto Estrutural
P = (295,00) </t>
  </si>
  <si>
    <t xml:space="preserve">P = Conforme Projeto Estrutural
P = (106,60) </t>
  </si>
  <si>
    <t xml:space="preserve">P = Conforme Projeto Estrutural
P = (75,70) </t>
  </si>
  <si>
    <t>V = Conforme Projeto Estrutural
V = Edificação + Murada = (43,25 + 0,39) 
V = (43,64)</t>
  </si>
  <si>
    <t>V = Conforme Projeto Estrutural
V = (43,64)</t>
  </si>
  <si>
    <t>A = Área de impermeabilização da superfície da laje conforme área de forma
A = (205,96)</t>
  </si>
  <si>
    <t xml:space="preserve">A = Área de laje treliçada
A = (36,20 + 7,10 + 9,76 + 9,76 + 10,47 + 8,34 + 11,00 + 10,74 + 10,96 + 10,80 + 29,63 + 5,81 + 8,16 + 9,25 + 5,43 + 5,81 + 16,64 + 9,30 + 6,00 + 5,81 + 8,16 + 9,25 + 5,43 + 5,80 + 10,80 + 5,10 + 9,09 + 9,63 + 11,55 + 10,80 + 13,70 + 9,51 + 10,08 + 9,20 + 6,00 + 9,20 + 7,95 + 5,67)
A = (383,89)
</t>
  </si>
  <si>
    <t xml:space="preserve">C = Contravergas das janelas
C = (0,80 + 0,60)
C = (1,40)
</t>
  </si>
  <si>
    <t xml:space="preserve">C = Contravergas das janelas
C = (5,00 + 0,60) + (2,00 + 0,60)
C = (8,20)
</t>
  </si>
  <si>
    <t xml:space="preserve">C = Vergas das janelas
C = (0,80 + 0,30) 
C = (1,10)
</t>
  </si>
  <si>
    <t xml:space="preserve">C = Vergas das janelas
C = (5,00 + 0,30) + (2,00 + 0,30)
C = (7,60)
</t>
  </si>
  <si>
    <t xml:space="preserve">C = Vergas das portas
C = (0,80 + 0,30) + ((0,90 + 0,30) x 2) + (0,70 + 0,30)
C = (4,50)
</t>
  </si>
  <si>
    <t xml:space="preserve">C = Vergas das portas
C = ((4,00 + 0,30) x 3,00) 
C = (12,90)
</t>
  </si>
  <si>
    <t xml:space="preserve">A = Área de alvenaria a ser construída (A1) x pé-direito + Área de alvenaria da Platibanda (A2) x pé-direito +  Área de alvenaria da Caixa d'água (A3) x pé-direito +  Área de alvenaria da Murada (A4) x pé-direito + Elevação da alvenaria do detalhe da fachada (A5) x pé-direito - Desconto das esquadrias e vãos
A1 = ((233,79 x 3,15) + (11,40 x 2,80)) - 29,50 = (738,86)
A2 = (189,66 x 1,00) = (189,66)
A3 = (15,68 x 3,85) = (60,37)
A4 = (99,01 x 2,00) = (198,02)
A5 = (1,00 x 5,05) + (2,00 x 4,00) + (1,00 x 4,00) +(1,00 x 0,90) = (17,95)
AT = A1 + A2 + A3 + A4 + A5 = 738,86 + 189,66 + 60,37 + 198,02 + 17,95 
AT = (1204,86)
</t>
  </si>
  <si>
    <t>C = Comprimento de encunhamento referente as alvenarias sob vigas superiores
C = (3,70 + 3,81 + 5,30 + 4,40 + 2,25 + 4,00 + 4,00 + 4,00 + 4,00 + 1,66 + 2,20 + 4,00 + 4,00 + 2,20 + 7,80 + 2,95 + 2,35 + 2,35 + 3,00 + 3,00 + 3,00 + 18,10 + 1,50 + 3,00 + 3,00 + 3,00 + 3,00 + 3,00 + 3,00 + 18,10 + 5,08 + 2,00 + 4,71 + 5,08 + 5,08 + 4,71 + 5,87 + 5,87 + 3,78 + 2,13 + 2,00 + 2,68 + 2,68 + 2,95 + 2,28 + 2,95 + 3,03 + 0,70 + 1,70 + 1,70 +  2,30 + 2,30 + 2,20 + 2,70 + 1,43 + 2,63 + 3,85 + 1,70 + 1,70 + 1,70 + 1,85 + 2,30 + 2,30 + 2,20 + 2,70 + 1,43 + 2,63 + 3,85 + 2,35 + 2,70 + 1,50 + 4,10 + 3,55 + 2,35 + 2,70 + 1,50 + 2,70 + 1,50 + 3,43 + 3,28 + 3,43 + 3,28 + 4,10 + 8,05 + 3,55 + 3,55 + 1,70 + 1,70 + 3,55 + 3,55 + 3,55 + 2,00 + 2,00 + 1,70 + 1,70 + 1,47 + 1,47 + 1,51 + 3,55 + 2,00 + 3,85 + 1,70 + 3,10 + 3,65 + 3,78 + 2,13 + 2,00 + 2,68 + 2,68 + 2,95 + 2,28 + 2,95 + 3,03)
C = (355,40)</t>
  </si>
  <si>
    <t xml:space="preserve">A = Conforme quadro de esquadrias
A = ((0,80 x 1,00) x 4,00)
A = (3,20)
</t>
  </si>
  <si>
    <t xml:space="preserve">A = Conforme quadro de esquadrias
A = ((5,00 x 2,50) x 1,00) + ((2,00 x 0,80) x 11,00)
A = (30,10)
</t>
  </si>
  <si>
    <t xml:space="preserve">A = Conforme quadro de esquadrias
A = ((2,00 x 2,10) x 2) + ((0,80 x 2,10) x 4) + ((0,90 x 2,10) x 19) + ((0,70 x 2,10) x 4) 
A = (56,91)
</t>
  </si>
  <si>
    <t xml:space="preserve">A = Conforme quadro de esquadrias
A = ((2,00 x 2,00) x 3,00)
A = (12,00)
</t>
  </si>
  <si>
    <t xml:space="preserve">A = Conforme quadro de esquadrias
A = ((0,90 x 2,10) x 5,00) + ((2,00 x 2,00) x 3,00)
A = (21,45)
</t>
  </si>
  <si>
    <t>A = Conforme quadro de esquadrias
A = ((4,00) x 2,60) x 2,00
A = (20,80)</t>
  </si>
  <si>
    <t>A = Conforme detalhe do projeto arquitetônico
A = (3,00 x 2,10) 
A = (6,30)</t>
  </si>
  <si>
    <t>A = Conforme detalhe do projeto arquitetônico
A = (4,40 x 4,00) + (10,80 x 2,40)
A = (43,52)</t>
  </si>
  <si>
    <t>Área de telhado obtida através do Autocad
A = (Área do telhado x fator de inclinação)
A = (13,01 + 119,80 + 106,21 + 68,79 + 48,32 + 128,05)
A = (484,18 x 1,005)
A = (486,60)</t>
  </si>
  <si>
    <t>Comprimento calha cobertura fibrocimento
C = (4,00 + 18,45 + 19,60 + 11,10 + 6,85 + 18,10 + 12,08)
C =(90,18)</t>
  </si>
  <si>
    <t>Área de trama de madeira conforme área de telhado
A = (486,60)</t>
  </si>
  <si>
    <t xml:space="preserve">Área de rufo obtida através do Autocad
C = (10,00 + 24,01 + 28,00 + 34,50 + 25,20 + 19,30 + 17,49 + 21,98 + 22,36)
C = (202,84)
</t>
  </si>
  <si>
    <t>Comprimento vigas de madeira do pergolado
C= (35,00 x 1,50) 
C= (52,50)</t>
  </si>
  <si>
    <t xml:space="preserve">A = Área de emboço aplicado para recebimento de revestimento cerâmico das áreas molhadas (A1) + Revestimento cerâmico do detalhe da fachada (A2)
A1 = (9,82 + 8,10 + 8,10 + 14,00 + 8,95 + 8,95 + 7,90 + 7,90 + 10,29 + 2,48 + 3,29) x 2,80 = 251,38
A2 = (0,60 x 3,00) + (8,03 x 0,35) + (0,15 x 3,10) + (3,67 x 0,35) + (0,15 x 3,10) + (3,67 x 0,35) + (25,25 x 0,15) + (0,15 x 4,15) + (8,03 x 0,15) + (0,80 x 2,40) + (10,82 x 0,15) + (6,54 x 0,15) + (5,80 x 0,15) + (0,15 x 2,40)
A = 19,48
AT = (251,38+19,48)
AT = (270,86)
</t>
  </si>
  <si>
    <t xml:space="preserve">A = Área de emboço aplicado para recebimento de revestimento cerâmico das áreas molhadas (A1)
A = (9,82 + 8,10 + 8,10 + 14,00 + 8,95 + 8,95 + 7,90 + 7,90 + 10,29 + 2,48 + 3,29) x 2,80 = A = (251,38)
</t>
  </si>
  <si>
    <t xml:space="preserve">A = Área de chapisco aplicado nas paredes internas da edificação (AI) x pé-direito - desconto de esquadrias + Área de chapisco aplicado nas paredes externas da edificação (AE) + Área de chapisco aplicado na murada
AI =  ((459,06 x 2,80) - 27,30) + (38,49 x 4,15) = (1417,80)
AE = (465,48) + (6,55 x 3,84) = (490,15)
AM = (198,02 x 2,00) = (396,04)
AT = AI + AE + AM = 1417,80 + 490,15 + 396,04 
AT = (2303,99)
</t>
  </si>
  <si>
    <t>A = Área de chapisco
A = (2303,99)</t>
  </si>
  <si>
    <t>A = Área de pintura aplicada nas paredes internas da edificação (AI) x pé-direito - desconto de esquadrias + Área de pintura aplicada nas paredes externas da edificação (AE) 
AI =  ((459,06 x 2,80) - 27,30) + (38,49 x 4,15) = (1417,80)
AE = (465,48) + (6,55 x 3,84) = (490,15)
AT = AI + AE = 1417,80 + 490,15
AT = (1907,95)</t>
  </si>
  <si>
    <t xml:space="preserve">A = Área de pintura aplicada nas paredes internas da edificação (AI) x pé-direito - desconto de esquadrias + Área de pintura aplicada nas paredes externas da edificação (AE) + Área de pintura aplicada na murada
AI =  ((459,06 x 2,80) - 27,30) + (38,49 x 4,15) = (1417,80)
AE = (465,48) + (6,55 x 3,84) = (490,15)
AM = (198,02 x 2,00) = (396,04)
AT = AI + AE + AM = 1417,80 + 490,15 + 396,04 
AT = (2303,99)
</t>
  </si>
  <si>
    <t xml:space="preserve">A = Revestimento para detalhe da fachada 
A = (0,60x3,00) + (8,03x0,35) + (0,15x3,10) + (3,67x0,35) + (0,15x3,10) + (3,67x0,35) + (25,25x0,15) + (0,15x4,15) + (8,03x0,15) + (0,80x2,40) + (10,82x0,15) + (6,54x0,15) + (5,80x0,15) + (0,15x2,40)
A = (19,48)
</t>
  </si>
  <si>
    <t>A = Revestimento com pedra natural para detalhe da fachada 
A = (4,00 x 2,15)
A = (8,60)</t>
  </si>
  <si>
    <t>A = Área de piso granilítico (A1) + Área de piso cerâmico (A2)
A1 = (15,40 + 10,80 + 10,80 + 8,76 + 9,20 + 9,20 + 25,86 + 10,47 + 10,74 + 10,74 + 5,10 + 5,10 + 6,00 + 6,00 + 74,21 + 26,71 + 13,70 + 11,92 + 12,72 + 14,87 + 14,87 + 16,65 + 29,85 + 30,23 + 10,96 + 12,15 + 38,02 + 42,00 + 15,17)
A1 = (508,20)
A2 = (5,96 + 4,00 + 4,00 + 12,00 + 4,42 + 4,42 + 3,82 + 3,82 + 5,67 + 2,48 + 3,29)
A2 = (53,88)
AT = A1 + A2 = 508,20 + 53,88
AT = (562,08)</t>
  </si>
  <si>
    <t xml:space="preserve">A = Área de piso granilítico (A1) + Área de piso cerâmico (A2)
A1 = (15,40 + 10,80 + 10,80 + 8,76 + 9,20 + 9,20 + 25,86 + 10,47 + 10,74 + 10,74 + 5,10 + 5,10 + 6,00 + 6,00 + 74,21 + 26,71 + 13,70 + 11,92 + 12,72 + 14,87 + 14,87 + 16,65 + 29,85 + 30,23 + 10,96 + 12,15 + 38,02 + 42,00 + 15,17)
A1 = (508,20)
A2 = (5,96 + 4,00 + 4,00 + 12,00 + 4,42 + 4,42 + 3,82 + 3,82 + 5,67 + 2,48 + 3,29)
A2 = (53,88)
AT = A1 + A2 = 508,20 + 53,88
AT = (562,08)
</t>
  </si>
  <si>
    <t xml:space="preserve">A = Área de piso granilítico
A = (15,40 + 10,80 + 10,80 + 8,76 + 9,20 + 9,20 + 25,86 + 10,47 + 10,74 + 10,74 + 5,10 + 5,10 + 6,00 + 6,00 + 74,21 + 26,71 + 13,70 + 11,92 + 12,72 + 14,87 + 14,87 + 16,65 + 29,85 + 30,23 + 10,96 + 12,15 + 38,02 + 42,00 + 15,17)
A = (508,20)
</t>
  </si>
  <si>
    <t xml:space="preserve">A = Área de revestimento cerâmico a ser aplicado no piso das áreas molhadas
A = (5,96 + 4,00 + 4,00 + 12,00 + 4,42 + 4,42 + 3,82 + 3,82 + 5,67 + 2,48 + 3,29)
A = (53,88)
</t>
  </si>
  <si>
    <t>A = Área obtida conforme projeto arquitetônico
A = (439,84)</t>
  </si>
  <si>
    <t>A = Área obtida conforme projeto arquitetônico
A = (81,88)</t>
  </si>
  <si>
    <t>C = Comprimento obtido através do projeto arquitetônico 
C = (60,42)</t>
  </si>
  <si>
    <t>C = Comprimento obtido através do projeto arquitetônico 
C = (2,55)</t>
  </si>
  <si>
    <t xml:space="preserve">A = Área de Forro de gesso
A = (15,40 + 10,80 + 10,80 + 8,76 + 9,20 + 9,20 + 25,86 + 10,47 + 10,74 + 10,74 + 5,10 + 5,10 + 6,00 + 6,00 + 74,21 + 13,70 + 11,92 + 12,72 + 14,87 + 14,87 + 16,65+ 29,85 + 30,23 + 10,96 + 12,15 + 38,02 + 42,00)
A = (466,32)
</t>
  </si>
  <si>
    <t xml:space="preserve">A = Área de Forro de gesso
A = (15,40 + 10,80 + 10,80 + 8,76 + 9,20 + 9,20 + 25,86 + 10,47 + 10,74 + 10,74 + 5,10 + 5,10 + 6,00 + 6,00 + 74,21 + 13,70 + 11,92 + 12,72 + 14,87 + 14,87 + 16,65+ 29,85 + 30,23 + 10,96 + 12,15 + 38,02 + 42,00)
A = (466,32)
</t>
  </si>
  <si>
    <t>Q = Conforme Projeto Elétrico
Q = (1,00)</t>
  </si>
  <si>
    <t>Q = Conforme Projeto Elétrico
Q = (175,00)</t>
  </si>
  <si>
    <t>Q = Conforme Projeto Elétrico
Q = (5,00)</t>
  </si>
  <si>
    <t>Q = Conforme Projeto Elétrico
Q = (4,00)</t>
  </si>
  <si>
    <t>Q = Conforme Projeto Elétrico
Q = (15,00)</t>
  </si>
  <si>
    <t>Q = Conforme Projeto Elétrico
Q = (9,00)</t>
  </si>
  <si>
    <t>Q = Conforme Projeto Elétrico
Q = (28,00)</t>
  </si>
  <si>
    <t>Q = Conforme Projeto Elétrico
Q = (8,00)</t>
  </si>
  <si>
    <t>Q = Conforme Projeto Elétrico
Q = (2,00)</t>
  </si>
  <si>
    <t>Q = Conforme Projeto Elétrico
Q = (34,00)</t>
  </si>
  <si>
    <t>Q = Conforme Projeto Elétrico
Q = (57,00)</t>
  </si>
  <si>
    <t>Q = Conforme Projeto Elétrico
Q = (59,00)</t>
  </si>
  <si>
    <t>Q = Conforme Projeto Elétrico
Q = (32,00)</t>
  </si>
  <si>
    <t>Q = Conforme Projeto Elétrico
Q = (21,00)</t>
  </si>
  <si>
    <t>C = Conforme Projeto Elétrico
C = (1158,60)</t>
  </si>
  <si>
    <t>C = Conforme Projeto Elétrico
C = (1790,10)</t>
  </si>
  <si>
    <t>C = Conforme Projeto Elétrico
C = (878,10)</t>
  </si>
  <si>
    <t>C = Conforme Projeto Elétrico
C = (966,43)</t>
  </si>
  <si>
    <t>C = Conforme Projeto Elétrico
C = (78,52)</t>
  </si>
  <si>
    <t>C = Conforme Projeto Elétrico
C = (38,39)</t>
  </si>
  <si>
    <t>C = Conforme Projeto Arquitetônico
C = (30,00)</t>
  </si>
  <si>
    <t>PT = Conforme Projeto Elétrico
PT = (1,00)</t>
  </si>
  <si>
    <t>Q = Conforme Projeto Hidráulico
Q = (1,00)</t>
  </si>
  <si>
    <t>Q = Conforme Projeto Hidráulico
Q = (56,00)</t>
  </si>
  <si>
    <t>Q = Conforme Projeto Hidráulico
Q = (2,00)</t>
  </si>
  <si>
    <t>Q = Conforme Projeto Hidráulico
Q = (4,00)</t>
  </si>
  <si>
    <t>Q = Conforme Projeto Hidráulico
Q = (5,00)</t>
  </si>
  <si>
    <t>Q = Conforme Projeto Hidráulico
Q = (16,00)</t>
  </si>
  <si>
    <t>Q = Conforme Projeto Hidráulico
Q = (41,00)</t>
  </si>
  <si>
    <t>Q = Conforme Projeto Hidráulico
Q = (6,00)</t>
  </si>
  <si>
    <t>Q = Conforme Projeto Hidráulico
Q = (3,00)</t>
  </si>
  <si>
    <t>Q = Conforme Projeto Hidráulico
Q = (18,00)</t>
  </si>
  <si>
    <t>C = Conforme Projeto Hidráulico
C = (2,44)</t>
  </si>
  <si>
    <t>C = Conforme Projeto Hidráulico
C = (1,25)</t>
  </si>
  <si>
    <t>C = Conforme Projeto Hidráulico
C = (150,19)</t>
  </si>
  <si>
    <t>C = Conforme Projeto Hidráulico
C = (20,78)</t>
  </si>
  <si>
    <t>C = Conforme Projeto Hidráulico
C = (121,74)</t>
  </si>
  <si>
    <t>Q = Conforme Projeto Hidráulico
Q = (26,00)</t>
  </si>
  <si>
    <t>Q = Conforme Projeto Sanitário
Q = (9,00)</t>
  </si>
  <si>
    <t>Q = Conforme Projeto Sanitário
Q = (22,00)</t>
  </si>
  <si>
    <t>Q = Conforme Projeto Sanitário
Q = (2,00)</t>
  </si>
  <si>
    <t>Q = Conforme Projeto Sanitário
Q = (27,00)</t>
  </si>
  <si>
    <t>Q = Conforme Projeto Sanitário
Q = (189,00)</t>
  </si>
  <si>
    <t>Q = Conforme Projeto Sanitário
Q = (3,00)</t>
  </si>
  <si>
    <t>Q = Conforme Projeto Sanitário
Q = (54,00)</t>
  </si>
  <si>
    <t>Q = Conforme Projeto Sanitário
Q = (1,00)</t>
  </si>
  <si>
    <t>Q = Conforme Projeto Sanitário
Q = (5,00)</t>
  </si>
  <si>
    <t>Q = Conforme Projeto Sanitário
Q = (11,00)</t>
  </si>
  <si>
    <t>Q = Conforme Projeto Sanitário
Q = (234,00)</t>
  </si>
  <si>
    <t>Q = Conforme Projeto Sanitário
Q = (4,00)</t>
  </si>
  <si>
    <t>Q = Conforme Projeto Sanitário
Q = (31,00)</t>
  </si>
  <si>
    <t>Q = Conforme Projeto Sanitário
Q = (29,00)</t>
  </si>
  <si>
    <t>Q = Conforme Projeto Sanitário
Q = (56,00)</t>
  </si>
  <si>
    <t>Q = Conforme Projeto Sanitário
Q = (7,00)</t>
  </si>
  <si>
    <t>C = Conforme Projeto Sanitário
C = (15,22)</t>
  </si>
  <si>
    <t>C = Conforme Projeto Sanitário
C = (228,14)</t>
  </si>
  <si>
    <t>C = Conforme Projeto Sanitário
C = (123,87)</t>
  </si>
  <si>
    <t>C = Conforme Projeto Sanitário
C = (1,83)</t>
  </si>
  <si>
    <t>C = Conforme Projeto Sanitário
C = (0,34)</t>
  </si>
  <si>
    <t>Q = Conforme Projeto Sanitário
Q = (16,00)</t>
  </si>
  <si>
    <t>Q = Conforme Projeto Pluvial
Q = (80,00)</t>
  </si>
  <si>
    <t>Q = Conforme Projeto Pluvial
Q = (52,00)</t>
  </si>
  <si>
    <t>Q = Conforme Projeto Pluvial
Q = (14,00)</t>
  </si>
  <si>
    <t>C = Conforme Projeto Pluvial
C = (236,64)</t>
  </si>
  <si>
    <t>C = Conforme Projeto Pluvial
C = (115,98)</t>
  </si>
  <si>
    <t>Q = Conforme Projeto Pluvial
Q = (15,00)</t>
  </si>
  <si>
    <t>Q = Conforme Projeto de incêndio
Q = (4,00)</t>
  </si>
  <si>
    <t>Q = Conforme Projeto de incêndio
Q = (10,00)</t>
  </si>
  <si>
    <t>Q = Conforme Projeto de incêndio
Q = (3,00)</t>
  </si>
  <si>
    <t>A = Marcação de piso para localização de extintor
A = (1,00) x 3,00
A = (3,00)</t>
  </si>
  <si>
    <t>Q = Conforme Projeto Arquitetônico 
Q = (3,00)</t>
  </si>
  <si>
    <t>Q = Conforme Projeto Arquitetônico 
Q = (6,00)</t>
  </si>
  <si>
    <t>Q = Conforme Projeto Arquitetônico 
Q = (9,00)</t>
  </si>
  <si>
    <t>Q = Conforme Projeto Arquitetônico 
Q = (12,00)</t>
  </si>
  <si>
    <t>A = Bancadas de pias 
A = ((2,20 x 0,60) x 2,00) + (1,60 x 0,60) + (0,90 x 0,60)
A = (4,14)</t>
  </si>
  <si>
    <t>Q = Conforme Projeto Arquitetônico 
Q = (2,00)</t>
  </si>
  <si>
    <t>Q = Conforme Projeto Arquitetônico 
Q = (1,00)</t>
  </si>
  <si>
    <t>C = Comprimento do guarda-corpo conforme projeto arquitetônico
C = (3,30)</t>
  </si>
  <si>
    <t>A = Área da rampa a ser construída
A = (1,00 x 1,50)
A = (1,50)</t>
  </si>
  <si>
    <t>A = Área da rampa a receber acabamento polido
A = (3,30 x 1,50)
A = (4,95)</t>
  </si>
  <si>
    <t xml:space="preserve"> A = Área de grama obtida conforme projeto arquitetônico
A = (8,43)</t>
  </si>
  <si>
    <t>Q = Obtido conforme projeto arquitetônico
Q= (6,00)</t>
  </si>
  <si>
    <t>Q = Obtido conforme projeto arquitetônico
Q = (6,00)</t>
  </si>
  <si>
    <t>Q = Obtido conforme projeto arquitetônico
Q = (2,00)</t>
  </si>
  <si>
    <t>Para limpeza geral da UBS
A = Área referente ao lastro de concreto 
A = (562,08)</t>
  </si>
  <si>
    <t>ESQV - ESQUADRIAS/FERRAGENS/VIDROS</t>
  </si>
  <si>
    <t xml:space="preserve"> 88309 </t>
  </si>
  <si>
    <t>PEDREIRO COM ENCARGOS COMPLEMENTARES</t>
  </si>
  <si>
    <t xml:space="preserve"> 88626 </t>
  </si>
  <si>
    <t>ARGAMASSA TRAÇO 1:0,5:4,5 (EM VOLUME DE CIMENTO, CAL E AREIA MÉDIA ÚMIDA), PREPARO MECÂNICO COM BETONEIRA 400 L. AF_08/2019</t>
  </si>
  <si>
    <t xml:space="preserve"> 022130 </t>
  </si>
  <si>
    <t>PORTA DE CORRER EM ALUMÍNIO, COM QUATRO FOLHAS PARA VIDRO, 400x260, INCLUSO VIDRO TEMPERADO 6MM, COM TRAVESSA E BANDEIRA FIXA, GUARNIÇÃO/ALIZAR/VISTA</t>
  </si>
  <si>
    <t>PARE - PAREDES/PAINEIS</t>
  </si>
  <si>
    <t xml:space="preserve"> 88261 </t>
  </si>
  <si>
    <t>CARPINTEIRO DE ESQUADRIA COM ENCARGOS COMPLEMENTARES</t>
  </si>
  <si>
    <t xml:space="preserve"> 88239 </t>
  </si>
  <si>
    <t>AJUDANTE DE CARPINTEIRO COM ENCARGOS COMPLEMENTARES</t>
  </si>
  <si>
    <t xml:space="preserve"> 022129 </t>
  </si>
  <si>
    <t xml:space="preserve"> 022128 </t>
  </si>
  <si>
    <t>INEL - INSTALAÇÃO ELÉTRICA/ELETRIFICAÇÃO E ILUMINAÇÃO EXTERNA</t>
  </si>
  <si>
    <t xml:space="preserve"> 88264 </t>
  </si>
  <si>
    <t>ELETRICISTA COM ENCARGOS COMPLEMENTARES</t>
  </si>
  <si>
    <t xml:space="preserve"> 00000024 </t>
  </si>
  <si>
    <t>LUMINÁRIA PLAFON 24W LED EMBUTIR</t>
  </si>
  <si>
    <t>Equipamento</t>
  </si>
  <si>
    <t xml:space="preserve"> 00000025 </t>
  </si>
  <si>
    <t>LUMINÁRIA PLAFON 48W LED EMBUTIR</t>
  </si>
  <si>
    <t xml:space="preserve"> 022124 </t>
  </si>
  <si>
    <t>FITA NEON 200V BRANCO QUENTE</t>
  </si>
  <si>
    <t>SEES - SERVIÇOS ESPECIAIS</t>
  </si>
  <si>
    <t xml:space="preserve"> 00037558 </t>
  </si>
  <si>
    <t>PLACA DE SINALIZACAO DE SEGURANCA CONTRA INCENDIO, FOTOLUMINESCENTE, RETANGULAR, *20 X 40* CM, EM PVC *2* MM ANTI-CHAMAS (SIMBOLOS, CORES E PICTOGRAMAS CONFORME NBR 16820)</t>
  </si>
  <si>
    <t xml:space="preserve"> 00010851 </t>
  </si>
  <si>
    <t>PLACA DE ACRILICO TRANSPARENTE ADESIVADA PARA SINALIZACAO DE PORTAS, BORDA POLIDA, DE *25 X 8*, E = 6 MM (NAO INCLUI ACESSORIOS PARA FIXACAO)</t>
  </si>
  <si>
    <t>100,00%
10.072,49</t>
  </si>
  <si>
    <t>100,00%
161.826,50</t>
  </si>
  <si>
    <t>60,00%
97.095,90</t>
  </si>
  <si>
    <t>40,00%
64.730,60</t>
  </si>
  <si>
    <t>100,00%
173.929,10</t>
  </si>
  <si>
    <t>30,00%
52.178,73</t>
  </si>
  <si>
    <t>40,00%
69.571,64</t>
  </si>
  <si>
    <t>100,00%
332.728,48</t>
  </si>
  <si>
    <t>20,00%
66.545,70</t>
  </si>
  <si>
    <t>40,00%
133.091,39</t>
  </si>
  <si>
    <t>100,00%
112.278,63</t>
  </si>
  <si>
    <t>30,00%
33.683,59</t>
  </si>
  <si>
    <t>40,00%
44.911,45</t>
  </si>
  <si>
    <t>100,00%
179.310,83</t>
  </si>
  <si>
    <t>50,00%
89.655,42</t>
  </si>
  <si>
    <t>40,00%
71.724,33</t>
  </si>
  <si>
    <t>10,00%
17.931,08</t>
  </si>
  <si>
    <t>100,00%
70.202,00</t>
  </si>
  <si>
    <t>40,00%
28.080,80</t>
  </si>
  <si>
    <t>60,00%
42.121,20</t>
  </si>
  <si>
    <t>100,00%
176.583,67</t>
  </si>
  <si>
    <t>40,00%
70.633,47</t>
  </si>
  <si>
    <t>30,00%
52.975,10</t>
  </si>
  <si>
    <t>100,00%
137.201,57</t>
  </si>
  <si>
    <t>40,00%
54.880,63</t>
  </si>
  <si>
    <t>30,00%
41.160,47</t>
  </si>
  <si>
    <t>100,00%
31.238,78</t>
  </si>
  <si>
    <t>40,00%
12.495,51</t>
  </si>
  <si>
    <t>60,00%
18.743,27</t>
  </si>
  <si>
    <t>100,00%
76.941,02</t>
  </si>
  <si>
    <t>20,00%
15.388,20</t>
  </si>
  <si>
    <t>40,00%
30.776,41</t>
  </si>
  <si>
    <t>100,00%
19.366,70</t>
  </si>
  <si>
    <t>50,00%
9.683,35</t>
  </si>
  <si>
    <t>100,00%
35.664,99</t>
  </si>
  <si>
    <t>40,00%
14.266,00</t>
  </si>
  <si>
    <t>20,00%
7.133,00</t>
  </si>
  <si>
    <t>30,00%
10.699,50</t>
  </si>
  <si>
    <t>10,00%
3.566,50</t>
  </si>
  <si>
    <t>100,00%
29.222,48</t>
  </si>
  <si>
    <t>20,00%
5.844,50</t>
  </si>
  <si>
    <t>40,00%
11.688,99</t>
  </si>
  <si>
    <t>100,00%
5.475,82</t>
  </si>
  <si>
    <t>50,00%
2.737,91</t>
  </si>
  <si>
    <t>100,00%
40.981,23</t>
  </si>
  <si>
    <t>60,00%
24.588,74</t>
  </si>
  <si>
    <t>40,00%
16.392,49</t>
  </si>
  <si>
    <t>100,00%
6.356,95</t>
  </si>
  <si>
    <t>Porcentagem</t>
  </si>
  <si>
    <t>9,96%</t>
  </si>
  <si>
    <t>11,47%</t>
  </si>
  <si>
    <t>12,67%</t>
  </si>
  <si>
    <t>11,39%</t>
  </si>
  <si>
    <t>9,59%</t>
  </si>
  <si>
    <t>9,55%</t>
  </si>
  <si>
    <t>10,15%</t>
  </si>
  <si>
    <t>10,12%</t>
  </si>
  <si>
    <t>8,28%</t>
  </si>
  <si>
    <t>6,82%</t>
  </si>
  <si>
    <t>Custo</t>
  </si>
  <si>
    <t>159.347,12</t>
  </si>
  <si>
    <t>183.455,03</t>
  </si>
  <si>
    <t>202.663,03</t>
  </si>
  <si>
    <t>182.163,19</t>
  </si>
  <si>
    <t>153.309,07</t>
  </si>
  <si>
    <t>152.729,24</t>
  </si>
  <si>
    <t>162.259,03</t>
  </si>
  <si>
    <t>161.892,22</t>
  </si>
  <si>
    <t>132.450,10</t>
  </si>
  <si>
    <t>109.113,22</t>
  </si>
  <si>
    <t>Porcentagem Acumulado</t>
  </si>
  <si>
    <t>21,43%</t>
  </si>
  <si>
    <t>34,1%</t>
  </si>
  <si>
    <t>45,49%</t>
  </si>
  <si>
    <t>55,08%</t>
  </si>
  <si>
    <t>64,63%</t>
  </si>
  <si>
    <t>74,77%</t>
  </si>
  <si>
    <t>84,9%</t>
  </si>
  <si>
    <t>93,18%</t>
  </si>
  <si>
    <t>100,0%</t>
  </si>
  <si>
    <t>Custo Acumulado</t>
  </si>
  <si>
    <t>342.802,14</t>
  </si>
  <si>
    <t>545.465,17</t>
  </si>
  <si>
    <t>727.628,36</t>
  </si>
  <si>
    <t>880.937,43</t>
  </si>
  <si>
    <t>1.033.666,66</t>
  </si>
  <si>
    <t>1.195.925,69</t>
  </si>
  <si>
    <t>1.357.817,91</t>
  </si>
  <si>
    <t>1.490.268,01</t>
  </si>
  <si>
    <t>1.599.381,24</t>
  </si>
  <si>
    <t>180 DIAS</t>
  </si>
  <si>
    <t>210 DIAS</t>
  </si>
  <si>
    <t>240 DIAS</t>
  </si>
  <si>
    <t>270 DIAS</t>
  </si>
  <si>
    <t>300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</si>
</sst>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\ #,##0.00_);_(\ \(#,##0.00\);_(\ &quot;-&quot;??_);_(@_)"/>
    <numFmt numFmtId="167" formatCode="_(* #,##0.00_);_(* \(#,##0.00\);_(* \-??_);_(@_)"/>
    <numFmt numFmtId="168" formatCode="_(* #,##0.00_);_(* \(#,##0.00\);_(* &quot;-&quot;??_);_(@_)"/>
    <numFmt numFmtId="169" formatCode="_(&quot;R$ &quot;* #,##0.00_);_(&quot;R$ &quot;* \(#,##0.00\);_(&quot;R$ &quot;* \-??_);_(@_)"/>
  </numFmts>
  <fonts count="3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name val="Arial"/>
      <family val="2"/>
    </font>
    <font>
      <b/>
      <sz val="12"/>
      <name val="Arial"/>
      <family val="1"/>
    </font>
    <font>
      <sz val="12"/>
      <name val="Arial"/>
      <family val="1"/>
    </font>
    <font>
      <sz val="8"/>
      <name val="Calibri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</font>
    <font>
      <sz val="9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0"/>
      <color rgb="FF000000"/>
      <name val="Times New Roman"/>
      <charset val="204"/>
    </font>
    <font>
      <b/>
      <sz val="10"/>
      <name val="Arial Narrow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rgb="FFC3C3C3"/>
        <bgColor indexed="26"/>
      </patternFill>
    </fill>
    <fill>
      <patternFill patternType="solid">
        <fgColor rgb="FFC3C3C3"/>
        <bgColor indexed="42"/>
      </patternFill>
    </fill>
    <fill>
      <patternFill patternType="solid">
        <fgColor rgb="FFBCBCB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7A7A7A"/>
      </patternFill>
    </fill>
    <fill>
      <patternFill patternType="solid">
        <fgColor rgb="FFFCFCFC"/>
      </patternFill>
    </fill>
  </fills>
  <borders count="7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11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167" fontId="19" fillId="0" borderId="0" applyFill="0" applyBorder="0" applyAlignment="0" applyProtection="0"/>
    <xf numFmtId="43" fontId="1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8" fontId="19" fillId="0" borderId="0" applyFont="0" applyFill="0" applyBorder="0" applyAlignment="0" applyProtection="0"/>
    <xf numFmtId="0" fontId="4" fillId="0" borderId="0"/>
    <xf numFmtId="0" fontId="26" fillId="0" borderId="0"/>
    <xf numFmtId="169" fontId="19" fillId="0" borderId="0" applyFill="0" applyBorder="0" applyAlignment="0" applyProtection="0"/>
    <xf numFmtId="0" fontId="32" fillId="0" borderId="0"/>
    <xf numFmtId="0" fontId="37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12" fillId="8" borderId="4" xfId="1" applyFont="1" applyFill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5" fillId="8" borderId="4" xfId="1" applyFont="1" applyFill="1" applyBorder="1" applyAlignment="1">
      <alignment vertical="center" wrapText="1"/>
    </xf>
    <xf numFmtId="0" fontId="8" fillId="7" borderId="0" xfId="0" applyFont="1" applyFill="1" applyAlignment="1">
      <alignment horizontal="right" vertical="top" wrapText="1"/>
    </xf>
    <xf numFmtId="0" fontId="10" fillId="7" borderId="0" xfId="0" applyFont="1" applyFill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0" fontId="6" fillId="7" borderId="2" xfId="0" applyFont="1" applyFill="1" applyBorder="1" applyAlignment="1">
      <alignment horizontal="left" vertical="top" wrapText="1"/>
    </xf>
    <xf numFmtId="0" fontId="8" fillId="7" borderId="0" xfId="0" applyFont="1" applyFill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4" fontId="10" fillId="7" borderId="0" xfId="0" applyNumberFormat="1" applyFont="1" applyFill="1" applyAlignment="1">
      <alignment horizontal="right" vertical="top" wrapText="1"/>
    </xf>
    <xf numFmtId="0" fontId="10" fillId="7" borderId="0" xfId="0" applyFont="1" applyFill="1" applyAlignment="1">
      <alignment horizontal="right" vertical="top" wrapText="1"/>
    </xf>
    <xf numFmtId="4" fontId="10" fillId="6" borderId="2" xfId="0" applyNumberFormat="1" applyFont="1" applyFill="1" applyBorder="1" applyAlignment="1">
      <alignment horizontal="right" vertical="top" wrapText="1"/>
    </xf>
    <xf numFmtId="165" fontId="10" fillId="6" borderId="2" xfId="0" applyNumberFormat="1" applyFont="1" applyFill="1" applyBorder="1" applyAlignment="1">
      <alignment horizontal="right" vertical="top" wrapText="1"/>
    </xf>
    <xf numFmtId="0" fontId="10" fillId="6" borderId="2" xfId="0" applyFont="1" applyFill="1" applyBorder="1" applyAlignment="1">
      <alignment horizontal="center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right" vertical="top" wrapText="1"/>
    </xf>
    <xf numFmtId="4" fontId="10" fillId="5" borderId="2" xfId="0" applyNumberFormat="1" applyFont="1" applyFill="1" applyBorder="1" applyAlignment="1">
      <alignment horizontal="right" vertical="top" wrapText="1"/>
    </xf>
    <xf numFmtId="165" fontId="10" fillId="5" borderId="2" xfId="0" applyNumberFormat="1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right" vertical="top" wrapText="1"/>
    </xf>
    <xf numFmtId="0" fontId="13" fillId="0" borderId="5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8" borderId="5" xfId="2" applyNumberFormat="1" applyFont="1" applyFill="1" applyBorder="1" applyAlignment="1">
      <alignment vertical="center"/>
    </xf>
    <xf numFmtId="0" fontId="13" fillId="8" borderId="7" xfId="2" applyNumberFormat="1" applyFont="1" applyFill="1" applyBorder="1" applyAlignment="1">
      <alignment vertical="center"/>
    </xf>
    <xf numFmtId="0" fontId="11" fillId="0" borderId="0" xfId="1"/>
    <xf numFmtId="49" fontId="18" fillId="10" borderId="0" xfId="1" applyNumberFormat="1" applyFont="1" applyFill="1" applyAlignment="1">
      <alignment horizontal="left"/>
    </xf>
    <xf numFmtId="0" fontId="18" fillId="10" borderId="0" xfId="1" applyFont="1" applyFill="1"/>
    <xf numFmtId="0" fontId="18" fillId="10" borderId="0" xfId="1" applyFont="1" applyFill="1" applyAlignment="1">
      <alignment wrapText="1"/>
    </xf>
    <xf numFmtId="0" fontId="18" fillId="10" borderId="0" xfId="1" applyFont="1" applyFill="1" applyAlignment="1">
      <alignment horizontal="center"/>
    </xf>
    <xf numFmtId="4" fontId="8" fillId="7" borderId="0" xfId="0" applyNumberFormat="1" applyFont="1" applyFill="1" applyAlignment="1">
      <alignment horizontal="right" vertical="top" wrapText="1"/>
    </xf>
    <xf numFmtId="0" fontId="12" fillId="0" borderId="4" xfId="1" applyFont="1" applyBorder="1" applyAlignment="1">
      <alignment vertical="center" wrapText="1"/>
    </xf>
    <xf numFmtId="0" fontId="15" fillId="0" borderId="24" xfId="1" applyFont="1" applyBorder="1" applyAlignment="1">
      <alignment vertical="center" wrapText="1"/>
    </xf>
    <xf numFmtId="44" fontId="13" fillId="0" borderId="25" xfId="2" applyFont="1" applyFill="1" applyBorder="1" applyAlignment="1">
      <alignment vertical="center"/>
    </xf>
    <xf numFmtId="0" fontId="14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3" fillId="8" borderId="5" xfId="2" applyNumberFormat="1" applyFont="1" applyFill="1" applyBorder="1" applyAlignment="1">
      <alignment vertical="center" wrapText="1"/>
    </xf>
    <xf numFmtId="0" fontId="12" fillId="0" borderId="33" xfId="1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12" fillId="8" borderId="27" xfId="1" applyFont="1" applyFill="1" applyBorder="1" applyAlignment="1">
      <alignment vertical="center"/>
    </xf>
    <xf numFmtId="0" fontId="15" fillId="0" borderId="41" xfId="1" applyFont="1" applyBorder="1" applyAlignment="1">
      <alignment vertical="center" wrapText="1"/>
    </xf>
    <xf numFmtId="44" fontId="13" fillId="0" borderId="0" xfId="2" applyFont="1" applyFill="1" applyBorder="1" applyAlignment="1">
      <alignment horizontal="left" vertical="center" wrapText="1"/>
    </xf>
    <xf numFmtId="0" fontId="16" fillId="0" borderId="0" xfId="1" applyFont="1" applyAlignment="1">
      <alignment horizontal="center" wrapText="1"/>
    </xf>
    <xf numFmtId="0" fontId="12" fillId="8" borderId="36" xfId="1" applyFont="1" applyFill="1" applyBorder="1" applyAlignment="1">
      <alignment horizontal="center" vertical="center"/>
    </xf>
    <xf numFmtId="44" fontId="14" fillId="0" borderId="37" xfId="2" applyFont="1" applyFill="1" applyBorder="1" applyAlignment="1">
      <alignment horizontal="center" vertical="center" wrapText="1"/>
    </xf>
    <xf numFmtId="0" fontId="21" fillId="0" borderId="0" xfId="1" applyFont="1" applyAlignment="1">
      <alignment horizontal="left"/>
    </xf>
    <xf numFmtId="0" fontId="22" fillId="0" borderId="0" xfId="1" applyFont="1"/>
    <xf numFmtId="0" fontId="23" fillId="0" borderId="0" xfId="1" applyFont="1"/>
    <xf numFmtId="0" fontId="22" fillId="0" borderId="0" xfId="1" applyFont="1" applyAlignment="1">
      <alignment horizontal="center"/>
    </xf>
    <xf numFmtId="49" fontId="19" fillId="11" borderId="4" xfId="1" applyNumberFormat="1" applyFont="1" applyFill="1" applyBorder="1" applyProtection="1">
      <protection locked="0"/>
    </xf>
    <xf numFmtId="0" fontId="19" fillId="0" borderId="4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0" fontId="24" fillId="0" borderId="4" xfId="1" applyFont="1" applyBorder="1"/>
    <xf numFmtId="49" fontId="24" fillId="11" borderId="4" xfId="1" applyNumberFormat="1" applyFont="1" applyFill="1" applyBorder="1" applyAlignment="1" applyProtection="1">
      <alignment horizontal="center" wrapText="1"/>
      <protection locked="0"/>
    </xf>
    <xf numFmtId="49" fontId="24" fillId="11" borderId="4" xfId="1" applyNumberFormat="1" applyFont="1" applyFill="1" applyBorder="1" applyAlignment="1" applyProtection="1">
      <alignment wrapText="1"/>
      <protection locked="0"/>
    </xf>
    <xf numFmtId="166" fontId="24" fillId="0" borderId="4" xfId="3" applyNumberFormat="1" applyFont="1" applyBorder="1" applyAlignment="1">
      <alignment horizontal="center"/>
    </xf>
    <xf numFmtId="0" fontId="19" fillId="0" borderId="10" xfId="1" applyFont="1" applyBorder="1" applyAlignment="1">
      <alignment horizontal="center"/>
    </xf>
    <xf numFmtId="49" fontId="19" fillId="11" borderId="13" xfId="1" applyNumberFormat="1" applyFont="1" applyFill="1" applyBorder="1" applyAlignment="1" applyProtection="1">
      <alignment horizontal="center" wrapText="1"/>
      <protection locked="0"/>
    </xf>
    <xf numFmtId="166" fontId="19" fillId="11" borderId="13" xfId="3" applyNumberFormat="1" applyFont="1" applyFill="1" applyBorder="1" applyAlignment="1" applyProtection="1">
      <alignment horizontal="center" wrapText="1"/>
      <protection locked="0"/>
    </xf>
    <xf numFmtId="49" fontId="19" fillId="0" borderId="13" xfId="1" applyNumberFormat="1" applyFont="1" applyBorder="1" applyAlignment="1" applyProtection="1">
      <alignment horizontal="left" wrapText="1"/>
      <protection locked="0"/>
    </xf>
    <xf numFmtId="0" fontId="6" fillId="7" borderId="35" xfId="0" applyFont="1" applyFill="1" applyBorder="1" applyAlignment="1">
      <alignment horizontal="right" vertical="top" wrapText="1"/>
    </xf>
    <xf numFmtId="0" fontId="0" fillId="0" borderId="0" xfId="6" applyFont="1"/>
    <xf numFmtId="0" fontId="19" fillId="0" borderId="0" xfId="6"/>
    <xf numFmtId="0" fontId="23" fillId="0" borderId="48" xfId="6" applyFont="1" applyBorder="1" applyAlignment="1">
      <alignment horizontal="center" vertical="center"/>
    </xf>
    <xf numFmtId="10" fontId="23" fillId="0" borderId="48" xfId="6" applyNumberFormat="1" applyFont="1" applyBorder="1" applyAlignment="1">
      <alignment horizontal="center" vertical="center"/>
    </xf>
    <xf numFmtId="10" fontId="23" fillId="0" borderId="48" xfId="6" applyNumberFormat="1" applyFont="1" applyBorder="1" applyAlignment="1">
      <alignment horizontal="center" vertical="center" wrapText="1"/>
    </xf>
    <xf numFmtId="0" fontId="23" fillId="0" borderId="48" xfId="6" applyFont="1" applyBorder="1" applyAlignment="1">
      <alignment horizontal="center" vertical="center" wrapText="1"/>
    </xf>
    <xf numFmtId="10" fontId="15" fillId="13" borderId="48" xfId="6" applyNumberFormat="1" applyFont="1" applyFill="1" applyBorder="1" applyAlignment="1">
      <alignment horizontal="center" vertical="center"/>
    </xf>
    <xf numFmtId="0" fontId="27" fillId="0" borderId="0" xfId="6" applyFont="1" applyAlignment="1">
      <alignment horizontal="right" vertical="center"/>
    </xf>
    <xf numFmtId="0" fontId="0" fillId="0" borderId="0" xfId="6" applyFont="1" applyAlignment="1">
      <alignment horizontal="center" vertical="top"/>
    </xf>
    <xf numFmtId="0" fontId="31" fillId="0" borderId="0" xfId="6" applyFont="1" applyAlignment="1">
      <alignment horizontal="center" vertical="top"/>
    </xf>
    <xf numFmtId="10" fontId="23" fillId="14" borderId="48" xfId="6" applyNumberFormat="1" applyFont="1" applyFill="1" applyBorder="1" applyAlignment="1" applyProtection="1">
      <alignment horizontal="center" vertical="center"/>
      <protection locked="0"/>
    </xf>
    <xf numFmtId="0" fontId="23" fillId="13" borderId="56" xfId="6" applyFont="1" applyFill="1" applyBorder="1" applyAlignment="1">
      <alignment horizontal="center" vertical="center" wrapText="1"/>
    </xf>
    <xf numFmtId="0" fontId="23" fillId="13" borderId="5" xfId="6" applyFont="1" applyFill="1" applyBorder="1" applyAlignment="1">
      <alignment vertical="center" wrapText="1"/>
    </xf>
    <xf numFmtId="0" fontId="23" fillId="13" borderId="7" xfId="6" applyFont="1" applyFill="1" applyBorder="1" applyAlignment="1">
      <alignment vertical="center" wrapText="1"/>
    </xf>
    <xf numFmtId="0" fontId="23" fillId="13" borderId="7" xfId="6" applyFont="1" applyFill="1" applyBorder="1" applyAlignment="1">
      <alignment horizontal="right" vertical="center" wrapText="1"/>
    </xf>
    <xf numFmtId="0" fontId="23" fillId="13" borderId="6" xfId="6" applyFont="1" applyFill="1" applyBorder="1" applyAlignment="1">
      <alignment vertical="center" wrapText="1"/>
    </xf>
    <xf numFmtId="0" fontId="32" fillId="0" borderId="0" xfId="20" applyAlignment="1">
      <alignment horizontal="left" vertical="top"/>
    </xf>
    <xf numFmtId="44" fontId="14" fillId="0" borderId="38" xfId="2" applyFont="1" applyFill="1" applyBorder="1" applyAlignment="1">
      <alignment vertical="center" wrapText="1"/>
    </xf>
    <xf numFmtId="10" fontId="14" fillId="0" borderId="38" xfId="2" applyNumberFormat="1" applyFont="1" applyFill="1" applyBorder="1" applyAlignment="1">
      <alignment vertical="center" wrapText="1"/>
    </xf>
    <xf numFmtId="0" fontId="33" fillId="0" borderId="33" xfId="1" applyFont="1" applyBorder="1" applyAlignment="1">
      <alignment horizontal="center" vertical="center" wrapText="1"/>
    </xf>
    <xf numFmtId="10" fontId="14" fillId="0" borderId="37" xfId="2" applyNumberFormat="1" applyFont="1" applyFill="1" applyBorder="1" applyAlignment="1">
      <alignment horizontal="center" vertical="center" wrapText="1"/>
    </xf>
    <xf numFmtId="0" fontId="19" fillId="0" borderId="0" xfId="6" applyAlignment="1">
      <alignment horizontal="left" vertical="center" wrapText="1"/>
    </xf>
    <xf numFmtId="0" fontId="38" fillId="0" borderId="0" xfId="1" applyFont="1"/>
    <xf numFmtId="0" fontId="14" fillId="0" borderId="0" xfId="1" applyFont="1" applyAlignment="1">
      <alignment horizontal="center" vertical="center" wrapText="1"/>
    </xf>
    <xf numFmtId="0" fontId="7" fillId="12" borderId="2" xfId="0" applyFont="1" applyFill="1" applyBorder="1" applyAlignment="1">
      <alignment horizontal="left" vertical="top" wrapText="1"/>
    </xf>
    <xf numFmtId="0" fontId="7" fillId="12" borderId="2" xfId="0" applyFont="1" applyFill="1" applyBorder="1" applyAlignment="1">
      <alignment horizontal="right" vertical="top" wrapText="1"/>
    </xf>
    <xf numFmtId="0" fontId="6" fillId="7" borderId="34" xfId="0" applyFont="1" applyFill="1" applyBorder="1" applyAlignment="1">
      <alignment horizontal="left" vertical="center" wrapText="1"/>
    </xf>
    <xf numFmtId="0" fontId="9" fillId="20" borderId="2" xfId="0" applyFont="1" applyFill="1" applyBorder="1" applyAlignment="1">
      <alignment horizontal="left" vertical="top" wrapText="1"/>
    </xf>
    <xf numFmtId="0" fontId="6" fillId="7" borderId="34" xfId="0" applyFont="1" applyFill="1" applyBorder="1" applyAlignment="1">
      <alignment horizontal="right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right" vertical="center" wrapText="1"/>
    </xf>
    <xf numFmtId="0" fontId="7" fillId="12" borderId="2" xfId="0" applyFont="1" applyFill="1" applyBorder="1" applyAlignment="1">
      <alignment horizontal="left" vertical="center" wrapText="1"/>
    </xf>
    <xf numFmtId="0" fontId="7" fillId="12" borderId="2" xfId="0" applyFont="1" applyFill="1" applyBorder="1" applyAlignment="1">
      <alignment horizontal="right" vertical="center" wrapText="1"/>
    </xf>
    <xf numFmtId="4" fontId="7" fillId="12" borderId="2" xfId="0" applyNumberFormat="1" applyFont="1" applyFill="1" applyBorder="1" applyAlignment="1">
      <alignment horizontal="right" vertical="center" wrapText="1"/>
    </xf>
    <xf numFmtId="2" fontId="7" fillId="12" borderId="2" xfId="0" applyNumberFormat="1" applyFont="1" applyFill="1" applyBorder="1" applyAlignment="1">
      <alignment horizontal="right" vertical="center" wrapText="1"/>
    </xf>
    <xf numFmtId="0" fontId="8" fillId="7" borderId="0" xfId="0" applyFont="1" applyFill="1" applyAlignment="1">
      <alignment vertical="top" wrapText="1"/>
    </xf>
    <xf numFmtId="0" fontId="8" fillId="7" borderId="16" xfId="0" applyFont="1" applyFill="1" applyBorder="1" applyAlignment="1">
      <alignment vertical="top" wrapText="1"/>
    </xf>
    <xf numFmtId="4" fontId="8" fillId="7" borderId="18" xfId="0" applyNumberFormat="1" applyFont="1" applyFill="1" applyBorder="1" applyAlignment="1">
      <alignment vertical="top" wrapText="1"/>
    </xf>
    <xf numFmtId="0" fontId="8" fillId="7" borderId="19" xfId="0" applyFont="1" applyFill="1" applyBorder="1" applyAlignment="1">
      <alignment vertical="top" wrapText="1"/>
    </xf>
    <xf numFmtId="4" fontId="8" fillId="7" borderId="20" xfId="0" applyNumberFormat="1" applyFont="1" applyFill="1" applyBorder="1" applyAlignment="1">
      <alignment vertical="top" wrapText="1"/>
    </xf>
    <xf numFmtId="0" fontId="8" fillId="7" borderId="39" xfId="0" applyFont="1" applyFill="1" applyBorder="1" applyAlignment="1">
      <alignment vertical="top" wrapText="1"/>
    </xf>
    <xf numFmtId="4" fontId="8" fillId="7" borderId="40" xfId="0" applyNumberFormat="1" applyFont="1" applyFill="1" applyBorder="1" applyAlignment="1">
      <alignment vertical="top" wrapText="1"/>
    </xf>
    <xf numFmtId="0" fontId="7" fillId="1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1" applyFont="1" applyAlignment="1">
      <alignment horizontal="right" vertical="center" wrapText="1"/>
    </xf>
    <xf numFmtId="0" fontId="6" fillId="4" borderId="34" xfId="0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64" fontId="9" fillId="20" borderId="2" xfId="0" applyNumberFormat="1" applyFont="1" applyFill="1" applyBorder="1" applyAlignment="1">
      <alignment horizontal="right" vertical="top" wrapText="1"/>
    </xf>
    <xf numFmtId="164" fontId="7" fillId="19" borderId="2" xfId="0" applyNumberFormat="1" applyFont="1" applyFill="1" applyBorder="1" applyAlignment="1">
      <alignment horizontal="right" vertical="top" wrapText="1"/>
    </xf>
    <xf numFmtId="4" fontId="7" fillId="12" borderId="2" xfId="0" applyNumberFormat="1" applyFont="1" applyFill="1" applyBorder="1" applyAlignment="1">
      <alignment horizontal="right" vertical="top" wrapText="1"/>
    </xf>
    <xf numFmtId="0" fontId="9" fillId="20" borderId="2" xfId="0" applyFont="1" applyFill="1" applyBorder="1" applyAlignment="1">
      <alignment horizontal="right" vertical="top" wrapText="1"/>
    </xf>
    <xf numFmtId="0" fontId="9" fillId="20" borderId="2" xfId="0" applyFont="1" applyFill="1" applyBorder="1" applyAlignment="1">
      <alignment horizontal="center" vertical="top" wrapText="1"/>
    </xf>
    <xf numFmtId="165" fontId="9" fillId="20" borderId="2" xfId="0" applyNumberFormat="1" applyFont="1" applyFill="1" applyBorder="1" applyAlignment="1">
      <alignment horizontal="right" vertical="top" wrapText="1"/>
    </xf>
    <xf numFmtId="4" fontId="9" fillId="20" borderId="2" xfId="0" applyNumberFormat="1" applyFont="1" applyFill="1" applyBorder="1" applyAlignment="1">
      <alignment horizontal="right" vertical="top" wrapText="1"/>
    </xf>
    <xf numFmtId="0" fontId="9" fillId="20" borderId="1" xfId="0" applyFont="1" applyFill="1" applyBorder="1" applyAlignment="1">
      <alignment horizontal="left" vertical="top" wrapText="1"/>
    </xf>
    <xf numFmtId="0" fontId="13" fillId="8" borderId="41" xfId="2" applyNumberFormat="1" applyFont="1" applyFill="1" applyBorder="1" applyAlignment="1">
      <alignment vertical="center" wrapText="1"/>
    </xf>
    <xf numFmtId="0" fontId="13" fillId="8" borderId="0" xfId="2" applyNumberFormat="1" applyFont="1" applyFill="1" applyBorder="1" applyAlignment="1">
      <alignment vertical="center" wrapText="1"/>
    </xf>
    <xf numFmtId="0" fontId="13" fillId="8" borderId="20" xfId="2" applyNumberFormat="1" applyFont="1" applyFill="1" applyBorder="1" applyAlignment="1">
      <alignment vertical="center" wrapText="1"/>
    </xf>
    <xf numFmtId="0" fontId="9" fillId="12" borderId="3" xfId="0" applyFont="1" applyFill="1" applyBorder="1" applyAlignment="1">
      <alignment horizontal="right" vertical="top" wrapText="1"/>
    </xf>
    <xf numFmtId="0" fontId="34" fillId="16" borderId="61" xfId="20" applyFont="1" applyFill="1" applyBorder="1" applyAlignment="1">
      <alignment horizontal="center" vertical="center" wrapText="1"/>
    </xf>
    <xf numFmtId="0" fontId="26" fillId="0" borderId="61" xfId="20" applyFont="1" applyBorder="1" applyAlignment="1">
      <alignment horizontal="center" vertical="center" wrapText="1"/>
    </xf>
    <xf numFmtId="0" fontId="26" fillId="0" borderId="61" xfId="20" applyFont="1" applyBorder="1" applyAlignment="1">
      <alignment horizontal="left" vertical="center" wrapText="1"/>
    </xf>
    <xf numFmtId="10" fontId="35" fillId="0" borderId="61" xfId="20" applyNumberFormat="1" applyFont="1" applyBorder="1" applyAlignment="1">
      <alignment horizontal="right" vertical="center" shrinkToFit="1"/>
    </xf>
    <xf numFmtId="0" fontId="34" fillId="8" borderId="61" xfId="20" applyFont="1" applyFill="1" applyBorder="1" applyAlignment="1">
      <alignment horizontal="center" vertical="center" wrapText="1"/>
    </xf>
    <xf numFmtId="10" fontId="36" fillId="8" borderId="61" xfId="20" applyNumberFormat="1" applyFont="1" applyFill="1" applyBorder="1" applyAlignment="1">
      <alignment horizontal="right" vertical="center" shrinkToFit="1"/>
    </xf>
    <xf numFmtId="0" fontId="34" fillId="0" borderId="58" xfId="20" applyFont="1" applyBorder="1" applyAlignment="1">
      <alignment horizontal="center" vertical="center" wrapText="1"/>
    </xf>
    <xf numFmtId="0" fontId="34" fillId="0" borderId="59" xfId="20" applyFont="1" applyBorder="1" applyAlignment="1">
      <alignment horizontal="center" vertical="center" wrapText="1"/>
    </xf>
    <xf numFmtId="10" fontId="36" fillId="0" borderId="59" xfId="20" applyNumberFormat="1" applyFont="1" applyBorder="1" applyAlignment="1">
      <alignment horizontal="right" vertical="center" shrinkToFit="1"/>
    </xf>
    <xf numFmtId="10" fontId="36" fillId="0" borderId="60" xfId="20" applyNumberFormat="1" applyFont="1" applyBorder="1" applyAlignment="1">
      <alignment horizontal="right" vertical="center" shrinkToFit="1"/>
    </xf>
    <xf numFmtId="0" fontId="26" fillId="0" borderId="61" xfId="20" applyFont="1" applyBorder="1" applyAlignment="1">
      <alignment horizontal="right" vertical="center" wrapText="1"/>
    </xf>
    <xf numFmtId="0" fontId="34" fillId="0" borderId="0" xfId="20" applyFont="1" applyAlignment="1">
      <alignment horizontal="center" vertical="center" wrapText="1"/>
    </xf>
    <xf numFmtId="0" fontId="34" fillId="0" borderId="65" xfId="20" applyFont="1" applyBorder="1" applyAlignment="1">
      <alignment horizontal="center" vertical="center" wrapText="1"/>
    </xf>
    <xf numFmtId="10" fontId="36" fillId="0" borderId="66" xfId="20" applyNumberFormat="1" applyFont="1" applyBorder="1" applyAlignment="1">
      <alignment horizontal="right" vertical="center" shrinkToFit="1"/>
    </xf>
    <xf numFmtId="10" fontId="36" fillId="0" borderId="67" xfId="20" applyNumberFormat="1" applyFont="1" applyBorder="1" applyAlignment="1">
      <alignment horizontal="right" vertical="center" shrinkToFit="1"/>
    </xf>
    <xf numFmtId="10" fontId="36" fillId="11" borderId="64" xfId="20" applyNumberFormat="1" applyFont="1" applyFill="1" applyBorder="1" applyAlignment="1">
      <alignment horizontal="right" vertical="center" shrinkToFit="1"/>
    </xf>
    <xf numFmtId="10" fontId="36" fillId="11" borderId="74" xfId="20" applyNumberFormat="1" applyFont="1" applyFill="1" applyBorder="1" applyAlignment="1">
      <alignment horizontal="right" vertical="center" shrinkToFit="1"/>
    </xf>
    <xf numFmtId="0" fontId="26" fillId="0" borderId="62" xfId="20" applyFont="1" applyBorder="1" applyAlignment="1">
      <alignment horizontal="center" vertical="center" wrapText="1"/>
    </xf>
    <xf numFmtId="0" fontId="26" fillId="0" borderId="62" xfId="20" applyFont="1" applyBorder="1" applyAlignment="1">
      <alignment horizontal="left" vertical="center" wrapText="1"/>
    </xf>
    <xf numFmtId="10" fontId="35" fillId="0" borderId="62" xfId="20" applyNumberFormat="1" applyFont="1" applyBorder="1" applyAlignment="1">
      <alignment horizontal="right" vertical="center" shrinkToFit="1"/>
    </xf>
    <xf numFmtId="0" fontId="34" fillId="8" borderId="4" xfId="20" applyFont="1" applyFill="1" applyBorder="1" applyAlignment="1">
      <alignment horizontal="center" vertical="center" wrapText="1"/>
    </xf>
    <xf numFmtId="10" fontId="36" fillId="8" borderId="4" xfId="20" applyNumberFormat="1" applyFont="1" applyFill="1" applyBorder="1" applyAlignment="1">
      <alignment horizontal="right" vertical="center" shrinkToFit="1"/>
    </xf>
    <xf numFmtId="4" fontId="8" fillId="7" borderId="0" xfId="0" applyNumberFormat="1" applyFont="1" applyFill="1" applyAlignment="1">
      <alignment vertical="top" wrapText="1"/>
    </xf>
    <xf numFmtId="4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6" fillId="9" borderId="21" xfId="1" applyFont="1" applyFill="1" applyBorder="1" applyAlignment="1">
      <alignment horizontal="center" vertical="center" wrapText="1"/>
    </xf>
    <xf numFmtId="0" fontId="17" fillId="9" borderId="22" xfId="1" applyFont="1" applyFill="1" applyBorder="1" applyAlignment="1">
      <alignment vertical="center"/>
    </xf>
    <xf numFmtId="0" fontId="17" fillId="9" borderId="23" xfId="1" applyFont="1" applyFill="1" applyBorder="1" applyAlignment="1">
      <alignment vertical="center"/>
    </xf>
    <xf numFmtId="0" fontId="12" fillId="8" borderId="27" xfId="1" applyFont="1" applyFill="1" applyBorder="1" applyAlignment="1">
      <alignment horizontal="center" vertical="center"/>
    </xf>
    <xf numFmtId="0" fontId="12" fillId="8" borderId="28" xfId="1" applyFont="1" applyFill="1" applyBorder="1" applyAlignment="1">
      <alignment horizontal="center" vertical="center"/>
    </xf>
    <xf numFmtId="44" fontId="14" fillId="0" borderId="29" xfId="2" applyFont="1" applyFill="1" applyBorder="1" applyAlignment="1">
      <alignment horizontal="center" vertical="center" wrapText="1"/>
    </xf>
    <xf numFmtId="44" fontId="14" fillId="0" borderId="30" xfId="2" applyFont="1" applyFill="1" applyBorder="1" applyAlignment="1">
      <alignment horizontal="center" vertical="center" wrapText="1"/>
    </xf>
    <xf numFmtId="10" fontId="14" fillId="0" borderId="38" xfId="1" applyNumberFormat="1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6" fillId="9" borderId="22" xfId="1" applyFont="1" applyFill="1" applyBorder="1" applyAlignment="1">
      <alignment horizontal="center" vertical="center" wrapText="1"/>
    </xf>
    <xf numFmtId="0" fontId="16" fillId="9" borderId="23" xfId="1" applyFont="1" applyFill="1" applyBorder="1" applyAlignment="1">
      <alignment horizontal="center" vertical="center" wrapText="1"/>
    </xf>
    <xf numFmtId="0" fontId="12" fillId="8" borderId="72" xfId="1" applyFont="1" applyFill="1" applyBorder="1" applyAlignment="1">
      <alignment horizontal="center" vertical="center"/>
    </xf>
    <xf numFmtId="44" fontId="14" fillId="0" borderId="38" xfId="2" applyFont="1" applyFill="1" applyBorder="1" applyAlignment="1">
      <alignment horizontal="center" vertical="center" wrapText="1"/>
    </xf>
    <xf numFmtId="44" fontId="14" fillId="0" borderId="73" xfId="2" applyFont="1" applyFill="1" applyBorder="1" applyAlignment="1">
      <alignment horizontal="center" vertical="center" wrapText="1"/>
    </xf>
    <xf numFmtId="44" fontId="14" fillId="0" borderId="70" xfId="2" applyFont="1" applyFill="1" applyBorder="1" applyAlignment="1">
      <alignment horizontal="center" vertical="center" wrapText="1"/>
    </xf>
    <xf numFmtId="10" fontId="14" fillId="0" borderId="38" xfId="2" applyNumberFormat="1" applyFont="1" applyFill="1" applyBorder="1" applyAlignment="1">
      <alignment horizontal="center" vertical="center" wrapText="1"/>
    </xf>
    <xf numFmtId="10" fontId="14" fillId="0" borderId="73" xfId="2" applyNumberFormat="1" applyFont="1" applyFill="1" applyBorder="1" applyAlignment="1">
      <alignment horizontal="center" vertical="center" wrapText="1"/>
    </xf>
    <xf numFmtId="10" fontId="14" fillId="0" borderId="70" xfId="2" applyNumberFormat="1" applyFont="1" applyFill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2" fillId="0" borderId="16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39" xfId="1" applyFont="1" applyBorder="1" applyAlignment="1">
      <alignment horizontal="center" vertical="center" wrapText="1"/>
    </xf>
    <xf numFmtId="0" fontId="20" fillId="0" borderId="40" xfId="1" applyFont="1" applyBorder="1" applyAlignment="1">
      <alignment horizontal="center" vertical="center" wrapText="1"/>
    </xf>
    <xf numFmtId="44" fontId="13" fillId="8" borderId="8" xfId="2" applyFont="1" applyFill="1" applyBorder="1" applyAlignment="1">
      <alignment horizontal="left" vertical="center" wrapText="1"/>
    </xf>
    <xf numFmtId="44" fontId="13" fillId="8" borderId="9" xfId="2" applyFont="1" applyFill="1" applyBorder="1" applyAlignment="1">
      <alignment horizontal="left" vertical="center" wrapText="1"/>
    </xf>
    <xf numFmtId="44" fontId="13" fillId="8" borderId="71" xfId="2" applyFont="1" applyFill="1" applyBorder="1" applyAlignment="1">
      <alignment horizontal="left" vertical="center" wrapText="1"/>
    </xf>
    <xf numFmtId="0" fontId="13" fillId="8" borderId="4" xfId="2" applyNumberFormat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/>
    </xf>
    <xf numFmtId="0" fontId="13" fillId="8" borderId="5" xfId="2" applyNumberFormat="1" applyFont="1" applyFill="1" applyBorder="1" applyAlignment="1">
      <alignment horizontal="left" vertical="center"/>
    </xf>
    <xf numFmtId="0" fontId="13" fillId="8" borderId="7" xfId="2" applyNumberFormat="1" applyFont="1" applyFill="1" applyBorder="1" applyAlignment="1">
      <alignment horizontal="left" vertical="center"/>
    </xf>
    <xf numFmtId="0" fontId="13" fillId="8" borderId="6" xfId="2" applyNumberFormat="1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3" fillId="0" borderId="69" xfId="1" applyFont="1" applyBorder="1" applyAlignment="1">
      <alignment horizontal="left" vertical="center"/>
    </xf>
    <xf numFmtId="0" fontId="12" fillId="0" borderId="1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13" fillId="8" borderId="5" xfId="2" applyNumberFormat="1" applyFont="1" applyFill="1" applyBorder="1" applyAlignment="1">
      <alignment horizontal="left" vertical="center" wrapText="1"/>
    </xf>
    <xf numFmtId="0" fontId="13" fillId="8" borderId="7" xfId="2" applyNumberFormat="1" applyFont="1" applyFill="1" applyBorder="1" applyAlignment="1">
      <alignment horizontal="left" vertical="center" wrapText="1"/>
    </xf>
    <xf numFmtId="0" fontId="13" fillId="8" borderId="69" xfId="2" applyNumberFormat="1" applyFont="1" applyFill="1" applyBorder="1" applyAlignment="1">
      <alignment horizontal="left" vertical="center" wrapText="1"/>
    </xf>
    <xf numFmtId="0" fontId="13" fillId="8" borderId="69" xfId="2" applyNumberFormat="1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top" wrapText="1"/>
    </xf>
    <xf numFmtId="0" fontId="9" fillId="20" borderId="2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center" wrapText="1"/>
    </xf>
    <xf numFmtId="0" fontId="0" fillId="0" borderId="0" xfId="0"/>
    <xf numFmtId="0" fontId="6" fillId="11" borderId="68" xfId="0" applyFont="1" applyFill="1" applyBorder="1" applyAlignment="1">
      <alignment horizontal="center" vertical="center" wrapText="1"/>
    </xf>
    <xf numFmtId="0" fontId="0" fillId="11" borderId="68" xfId="0" applyFill="1" applyBorder="1" applyAlignment="1">
      <alignment vertical="center"/>
    </xf>
    <xf numFmtId="0" fontId="10" fillId="7" borderId="0" xfId="0" applyFont="1" applyFill="1" applyAlignment="1">
      <alignment horizontal="right" vertical="top" wrapText="1"/>
    </xf>
    <xf numFmtId="49" fontId="19" fillId="11" borderId="14" xfId="1" applyNumberFormat="1" applyFont="1" applyFill="1" applyBorder="1" applyAlignment="1" applyProtection="1">
      <alignment horizontal="left" wrapText="1"/>
      <protection locked="0"/>
    </xf>
    <xf numFmtId="49" fontId="19" fillId="11" borderId="43" xfId="1" applyNumberFormat="1" applyFont="1" applyFill="1" applyBorder="1" applyAlignment="1" applyProtection="1">
      <alignment horizontal="left" wrapText="1"/>
      <protection locked="0"/>
    </xf>
    <xf numFmtId="49" fontId="19" fillId="11" borderId="15" xfId="1" applyNumberFormat="1" applyFont="1" applyFill="1" applyBorder="1" applyAlignment="1" applyProtection="1">
      <alignment horizontal="left" wrapText="1"/>
      <protection locked="0"/>
    </xf>
    <xf numFmtId="0" fontId="19" fillId="0" borderId="14" xfId="1" applyFont="1" applyBorder="1" applyAlignment="1">
      <alignment horizontal="left" wrapText="1"/>
    </xf>
    <xf numFmtId="0" fontId="19" fillId="0" borderId="15" xfId="1" applyFont="1" applyBorder="1" applyAlignment="1">
      <alignment horizontal="left" wrapText="1"/>
    </xf>
    <xf numFmtId="49" fontId="19" fillId="11" borderId="14" xfId="1" applyNumberFormat="1" applyFont="1" applyFill="1" applyBorder="1" applyAlignment="1" applyProtection="1">
      <alignment horizontal="center" wrapText="1"/>
      <protection locked="0"/>
    </xf>
    <xf numFmtId="49" fontId="19" fillId="11" borderId="15" xfId="1" applyNumberFormat="1" applyFont="1" applyFill="1" applyBorder="1" applyAlignment="1" applyProtection="1">
      <alignment horizontal="center" wrapText="1"/>
      <protection locked="0"/>
    </xf>
    <xf numFmtId="0" fontId="16" fillId="9" borderId="44" xfId="1" applyFont="1" applyFill="1" applyBorder="1" applyAlignment="1">
      <alignment horizontal="center" vertical="center" wrapText="1"/>
    </xf>
    <xf numFmtId="0" fontId="16" fillId="9" borderId="45" xfId="1" applyFont="1" applyFill="1" applyBorder="1" applyAlignment="1">
      <alignment horizontal="center" vertical="center" wrapText="1"/>
    </xf>
    <xf numFmtId="0" fontId="16" fillId="9" borderId="46" xfId="1" applyFont="1" applyFill="1" applyBorder="1" applyAlignment="1">
      <alignment horizontal="center" vertical="center" wrapText="1"/>
    </xf>
    <xf numFmtId="0" fontId="24" fillId="0" borderId="4" xfId="1" applyFont="1" applyBorder="1"/>
    <xf numFmtId="49" fontId="19" fillId="11" borderId="4" xfId="1" applyNumberFormat="1" applyFont="1" applyFill="1" applyBorder="1" applyAlignment="1" applyProtection="1">
      <alignment wrapText="1"/>
      <protection locked="0"/>
    </xf>
    <xf numFmtId="0" fontId="12" fillId="0" borderId="19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/>
    </xf>
    <xf numFmtId="49" fontId="24" fillId="11" borderId="4" xfId="1" applyNumberFormat="1" applyFont="1" applyFill="1" applyBorder="1" applyAlignment="1" applyProtection="1">
      <alignment horizontal="center"/>
      <protection locked="0"/>
    </xf>
    <xf numFmtId="0" fontId="19" fillId="0" borderId="11" xfId="1" applyFont="1" applyBorder="1"/>
    <xf numFmtId="0" fontId="19" fillId="0" borderId="12" xfId="1" applyFont="1" applyBorder="1"/>
    <xf numFmtId="0" fontId="19" fillId="0" borderId="10" xfId="1" applyFont="1" applyBorder="1" applyAlignment="1">
      <alignment horizontal="center"/>
    </xf>
    <xf numFmtId="0" fontId="8" fillId="7" borderId="0" xfId="0" applyFont="1" applyFill="1" applyAlignment="1">
      <alignment horizontal="left" vertical="top" wrapText="1"/>
    </xf>
    <xf numFmtId="0" fontId="13" fillId="0" borderId="41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20" xfId="1" applyFont="1" applyBorder="1" applyAlignment="1">
      <alignment horizontal="left" vertical="center"/>
    </xf>
    <xf numFmtId="0" fontId="13" fillId="8" borderId="41" xfId="2" applyNumberFormat="1" applyFont="1" applyFill="1" applyBorder="1" applyAlignment="1">
      <alignment horizontal="left" vertical="center"/>
    </xf>
    <xf numFmtId="0" fontId="13" fillId="8" borderId="0" xfId="2" applyNumberFormat="1" applyFont="1" applyFill="1" applyBorder="1" applyAlignment="1">
      <alignment horizontal="left" vertical="center"/>
    </xf>
    <xf numFmtId="0" fontId="13" fillId="8" borderId="20" xfId="2" applyNumberFormat="1" applyFont="1" applyFill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71" xfId="1" applyFont="1" applyBorder="1" applyAlignment="1">
      <alignment horizontal="left" vertical="center"/>
    </xf>
    <xf numFmtId="0" fontId="16" fillId="9" borderId="19" xfId="1" applyFont="1" applyFill="1" applyBorder="1" applyAlignment="1">
      <alignment horizontal="center" vertical="center" wrapText="1"/>
    </xf>
    <xf numFmtId="0" fontId="16" fillId="9" borderId="0" xfId="1" applyFont="1" applyFill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0" fontId="20" fillId="0" borderId="23" xfId="1" applyFont="1" applyBorder="1" applyAlignment="1">
      <alignment horizontal="center" vertical="center" wrapText="1"/>
    </xf>
    <xf numFmtId="0" fontId="29" fillId="0" borderId="0" xfId="6" applyFont="1" applyAlignment="1">
      <alignment horizontal="center" vertical="top"/>
    </xf>
    <xf numFmtId="0" fontId="30" fillId="0" borderId="0" xfId="6" applyFont="1" applyAlignment="1">
      <alignment horizontal="center"/>
    </xf>
    <xf numFmtId="0" fontId="20" fillId="0" borderId="42" xfId="1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8" fillId="7" borderId="0" xfId="0" applyFont="1" applyFill="1" applyAlignment="1">
      <alignment horizontal="right" vertical="top" wrapText="1"/>
    </xf>
    <xf numFmtId="4" fontId="15" fillId="0" borderId="54" xfId="6" applyNumberFormat="1" applyFont="1" applyBorder="1" applyAlignment="1">
      <alignment horizontal="center" vertical="center"/>
    </xf>
    <xf numFmtId="4" fontId="15" fillId="0" borderId="55" xfId="6" applyNumberFormat="1" applyFont="1" applyBorder="1" applyAlignment="1">
      <alignment horizontal="center" vertical="center"/>
    </xf>
    <xf numFmtId="4" fontId="15" fillId="0" borderId="56" xfId="6" applyNumberFormat="1" applyFont="1" applyBorder="1" applyAlignment="1">
      <alignment horizontal="center" vertical="center"/>
    </xf>
    <xf numFmtId="4" fontId="15" fillId="0" borderId="48" xfId="6" applyNumberFormat="1" applyFont="1" applyBorder="1" applyAlignment="1">
      <alignment horizontal="center" vertical="center"/>
    </xf>
    <xf numFmtId="0" fontId="19" fillId="0" borderId="0" xfId="6" applyAlignment="1">
      <alignment horizontal="center"/>
    </xf>
    <xf numFmtId="4" fontId="15" fillId="0" borderId="48" xfId="6" applyNumberFormat="1" applyFont="1" applyBorder="1" applyAlignment="1">
      <alignment horizontal="center" vertical="center" wrapText="1"/>
    </xf>
    <xf numFmtId="0" fontId="0" fillId="0" borderId="48" xfId="6" applyFont="1" applyBorder="1" applyAlignment="1">
      <alignment horizontal="center" vertical="center" wrapText="1"/>
    </xf>
    <xf numFmtId="0" fontId="15" fillId="0" borderId="48" xfId="6" applyFont="1" applyBorder="1" applyAlignment="1">
      <alignment horizontal="center" vertical="center"/>
    </xf>
    <xf numFmtId="0" fontId="19" fillId="0" borderId="48" xfId="6" applyBorder="1" applyAlignment="1">
      <alignment horizontal="left" vertical="center" wrapText="1"/>
    </xf>
    <xf numFmtId="49" fontId="0" fillId="18" borderId="48" xfId="6" applyNumberFormat="1" applyFont="1" applyFill="1" applyBorder="1" applyAlignment="1" applyProtection="1">
      <alignment horizontal="left" vertical="top" wrapText="1"/>
      <protection locked="0"/>
    </xf>
    <xf numFmtId="0" fontId="19" fillId="0" borderId="48" xfId="6" applyBorder="1" applyAlignment="1">
      <alignment horizontal="left" wrapText="1"/>
    </xf>
    <xf numFmtId="10" fontId="26" fillId="14" borderId="48" xfId="6" applyNumberFormat="1" applyFont="1" applyFill="1" applyBorder="1" applyAlignment="1" applyProtection="1">
      <alignment horizontal="center"/>
      <protection locked="0"/>
    </xf>
    <xf numFmtId="0" fontId="19" fillId="0" borderId="48" xfId="6" applyBorder="1" applyAlignment="1">
      <alignment horizontal="left"/>
    </xf>
    <xf numFmtId="0" fontId="28" fillId="0" borderId="0" xfId="6" applyFont="1" applyAlignment="1">
      <alignment horizontal="left" vertical="center" indent="1"/>
    </xf>
    <xf numFmtId="0" fontId="29" fillId="0" borderId="0" xfId="6" applyFont="1" applyAlignment="1">
      <alignment horizontal="right" vertical="center"/>
    </xf>
    <xf numFmtId="0" fontId="29" fillId="0" borderId="0" xfId="6" applyFont="1" applyAlignment="1">
      <alignment horizontal="left" vertical="center"/>
    </xf>
    <xf numFmtId="169" fontId="26" fillId="15" borderId="49" xfId="19" applyFont="1" applyFill="1" applyBorder="1" applyAlignment="1" applyProtection="1">
      <alignment horizontal="left"/>
      <protection locked="0"/>
    </xf>
    <xf numFmtId="0" fontId="24" fillId="0" borderId="48" xfId="6" applyFont="1" applyBorder="1" applyAlignment="1">
      <alignment horizontal="center" vertical="center"/>
    </xf>
    <xf numFmtId="0" fontId="19" fillId="0" borderId="0" xfId="6" applyAlignment="1">
      <alignment horizontal="center" wrapText="1"/>
    </xf>
    <xf numFmtId="0" fontId="19" fillId="0" borderId="50" xfId="6" applyBorder="1" applyAlignment="1">
      <alignment horizontal="center" wrapText="1"/>
    </xf>
    <xf numFmtId="4" fontId="15" fillId="0" borderId="54" xfId="6" applyNumberFormat="1" applyFont="1" applyBorder="1" applyAlignment="1">
      <alignment horizontal="center" vertical="center" wrapText="1"/>
    </xf>
    <xf numFmtId="4" fontId="15" fillId="0" borderId="55" xfId="6" applyNumberFormat="1" applyFont="1" applyBorder="1" applyAlignment="1">
      <alignment horizontal="center" vertical="center" wrapText="1"/>
    </xf>
    <xf numFmtId="4" fontId="15" fillId="0" borderId="56" xfId="6" applyNumberFormat="1" applyFont="1" applyBorder="1" applyAlignment="1">
      <alignment horizontal="center" vertical="center" wrapText="1"/>
    </xf>
    <xf numFmtId="0" fontId="23" fillId="13" borderId="7" xfId="6" applyFont="1" applyFill="1" applyBorder="1" applyAlignment="1">
      <alignment horizontal="left" vertical="center" wrapText="1"/>
    </xf>
    <xf numFmtId="0" fontId="0" fillId="0" borderId="57" xfId="6" applyFont="1" applyBorder="1" applyAlignment="1">
      <alignment horizontal="center" vertical="center" wrapText="1"/>
    </xf>
    <xf numFmtId="4" fontId="8" fillId="7" borderId="0" xfId="0" applyNumberFormat="1" applyFont="1" applyFill="1" applyAlignment="1">
      <alignment horizontal="right" vertical="top" wrapText="1"/>
    </xf>
    <xf numFmtId="0" fontId="21" fillId="0" borderId="51" xfId="6" applyFont="1" applyBorder="1" applyAlignment="1">
      <alignment horizontal="center"/>
    </xf>
    <xf numFmtId="0" fontId="21" fillId="0" borderId="52" xfId="6" applyFont="1" applyBorder="1" applyAlignment="1">
      <alignment horizontal="center"/>
    </xf>
    <xf numFmtId="0" fontId="21" fillId="0" borderId="53" xfId="6" applyFont="1" applyBorder="1" applyAlignment="1">
      <alignment horizontal="center"/>
    </xf>
    <xf numFmtId="0" fontId="24" fillId="0" borderId="47" xfId="18" applyFont="1" applyBorder="1" applyAlignment="1">
      <alignment horizontal="left" vertical="top"/>
    </xf>
    <xf numFmtId="0" fontId="33" fillId="0" borderId="31" xfId="1" applyFont="1" applyBorder="1" applyAlignment="1">
      <alignment horizontal="center" vertical="center" wrapText="1"/>
    </xf>
    <xf numFmtId="0" fontId="33" fillId="0" borderId="32" xfId="1" applyFont="1" applyBorder="1" applyAlignment="1">
      <alignment horizontal="center" vertical="center" wrapText="1"/>
    </xf>
    <xf numFmtId="0" fontId="34" fillId="17" borderId="58" xfId="20" applyFont="1" applyFill="1" applyBorder="1" applyAlignment="1">
      <alignment horizontal="center" vertical="center" wrapText="1"/>
    </xf>
    <xf numFmtId="0" fontId="34" fillId="17" borderId="59" xfId="20" applyFont="1" applyFill="1" applyBorder="1" applyAlignment="1">
      <alignment horizontal="center" vertical="center" wrapText="1"/>
    </xf>
    <xf numFmtId="0" fontId="34" fillId="17" borderId="60" xfId="20" applyFont="1" applyFill="1" applyBorder="1" applyAlignment="1">
      <alignment horizontal="center" vertical="center" wrapText="1"/>
    </xf>
    <xf numFmtId="0" fontId="34" fillId="11" borderId="21" xfId="20" applyFont="1" applyFill="1" applyBorder="1" applyAlignment="1">
      <alignment horizontal="center" vertical="center" wrapText="1"/>
    </xf>
    <xf numFmtId="0" fontId="34" fillId="11" borderId="63" xfId="2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0" fillId="0" borderId="0" xfId="0" applyFill="1"/>
    <xf numFmtId="0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left" vertical="top" wrapText="1"/>
    </xf>
  </cellXfs>
  <cellStyles count="56">
    <cellStyle name="Moeda 2" xfId="2" xr:uid="{00000000-0005-0000-0000-000001000000}"/>
    <cellStyle name="Moeda 2 2" xfId="22" xr:uid="{D3BA7915-36A1-4495-B70A-43E63419C001}"/>
    <cellStyle name="Moeda 2 3" xfId="34" xr:uid="{C8914C5A-68FD-4E61-8DC4-647221204F91}"/>
    <cellStyle name="Moeda 2 4" xfId="45" xr:uid="{9153414A-3E83-4FDF-9707-6002EE979D79}"/>
    <cellStyle name="Moeda_Composicao BDI v2.1" xfId="19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 2 2" xfId="6" xr:uid="{00000000-0005-0000-0000-000006000000}"/>
    <cellStyle name="Normal 2 2 3" xfId="17" xr:uid="{00000000-0005-0000-0000-000007000000}"/>
    <cellStyle name="Normal 2 2 3 2" xfId="33" xr:uid="{4AE05ED7-C016-462F-BB8A-9D9EFA38527D}"/>
    <cellStyle name="Normal 2 2 3 3" xfId="44" xr:uid="{3BA15840-E46E-421A-91A5-0D50DC0747B3}"/>
    <cellStyle name="Normal 2 2 3 4" xfId="55" xr:uid="{7F52BBCE-DFEC-4F56-B7B7-B84E929430FA}"/>
    <cellStyle name="Normal 2 2 4" xfId="25" xr:uid="{344EDE2D-FC89-4389-BEE7-6E56B6BCD28B}"/>
    <cellStyle name="Normal 2 2 5" xfId="37" xr:uid="{F106583C-4FAE-4341-8D5B-BEB88C609FB6}"/>
    <cellStyle name="Normal 2 2 6" xfId="48" xr:uid="{231566DD-BE34-4EF8-ADFC-E64F181B3DB1}"/>
    <cellStyle name="Normal 2 3" xfId="24" xr:uid="{2B88E664-D098-4587-BB7C-813491AAFBB2}"/>
    <cellStyle name="Normal 2 4" xfId="36" xr:uid="{7F3B93D1-F5CB-4176-83A9-D8CDA0088DC3}"/>
    <cellStyle name="Normal 2 5" xfId="47" xr:uid="{2623FECD-CE25-44B7-AF76-51FCEAE6FDF9}"/>
    <cellStyle name="Normal 3" xfId="7" xr:uid="{00000000-0005-0000-0000-000008000000}"/>
    <cellStyle name="Normal 4" xfId="1" xr:uid="{00000000-0005-0000-0000-000009000000}"/>
    <cellStyle name="Normal 4 2" xfId="8" xr:uid="{00000000-0005-0000-0000-00000A000000}"/>
    <cellStyle name="Normal 4 2 2" xfId="9" xr:uid="{00000000-0005-0000-0000-00000B000000}"/>
    <cellStyle name="Normal 4 2 2 2" xfId="27" xr:uid="{5D73E00E-1141-437C-AF23-D2BCA829F34E}"/>
    <cellStyle name="Normal 4 2 2 3" xfId="39" xr:uid="{20404CF2-D89A-49D9-AE7D-FD992B505A4F}"/>
    <cellStyle name="Normal 4 2 2 4" xfId="50" xr:uid="{851BE6B0-E855-4695-8337-5E9A3662BCDE}"/>
    <cellStyle name="Normal 4 2 3" xfId="26" xr:uid="{DF2BB029-B885-4852-A9A5-BA00C1AA5675}"/>
    <cellStyle name="Normal 4 2 4" xfId="38" xr:uid="{583E964B-F2B0-4EE8-BE59-65969EAEFC49}"/>
    <cellStyle name="Normal 4 2 5" xfId="49" xr:uid="{0A612481-F1C8-4CE9-880D-C161CAED1FB8}"/>
    <cellStyle name="Normal 5" xfId="15" xr:uid="{00000000-0005-0000-0000-00000C000000}"/>
    <cellStyle name="Normal 6" xfId="20" xr:uid="{00000000-0005-0000-0000-00000D000000}"/>
    <cellStyle name="Normal 6 2" xfId="21" xr:uid="{1CF403C8-A3C0-48CA-8805-B72951C85488}"/>
    <cellStyle name="Normal_FICHA DE VERIFICAÇÃO PRELIMINAR - Plano R" xfId="18" xr:uid="{00000000-0005-0000-0000-00000E000000}"/>
    <cellStyle name="Separador de milhares 2_ORÇAMENTO matureia corrigido (DEZ 2009)" xfId="10" xr:uid="{00000000-0005-0000-0000-00000F000000}"/>
    <cellStyle name="Vírgula 2" xfId="11" xr:uid="{00000000-0005-0000-0000-000010000000}"/>
    <cellStyle name="Vírgula 2 2" xfId="28" xr:uid="{8A0EC053-BF7B-4564-8CD6-0CBD23E2801E}"/>
    <cellStyle name="Vírgula 2 3" xfId="40" xr:uid="{C9308A61-BDB2-4174-9505-4BAF9C6250EB}"/>
    <cellStyle name="Vírgula 2 4" xfId="51" xr:uid="{AAF45515-0480-494D-A085-40A0FDDFD21B}"/>
    <cellStyle name="Vírgula 3" xfId="3" xr:uid="{00000000-0005-0000-0000-000011000000}"/>
    <cellStyle name="Vírgula 3 2" xfId="23" xr:uid="{14CC8F6C-49BE-4D94-B66D-DCB2DC9056DE}"/>
    <cellStyle name="Vírgula 3 3" xfId="35" xr:uid="{D52B53FC-16E1-4ECE-BF2D-1B1400CA4EB5}"/>
    <cellStyle name="Vírgula 3 4" xfId="46" xr:uid="{772A25D6-D4A8-40BB-AFF7-59428016B8B9}"/>
    <cellStyle name="Vírgula 4" xfId="16" xr:uid="{00000000-0005-0000-0000-000012000000}"/>
    <cellStyle name="Vírgula 4 2" xfId="32" xr:uid="{711871BA-E936-49F2-8EE5-AEFFE9AE035F}"/>
    <cellStyle name="Vírgula 5" xfId="12" xr:uid="{00000000-0005-0000-0000-000013000000}"/>
    <cellStyle name="Vírgula 5 2" xfId="13" xr:uid="{00000000-0005-0000-0000-000014000000}"/>
    <cellStyle name="Vírgula 5 2 2" xfId="14" xr:uid="{00000000-0005-0000-0000-000015000000}"/>
    <cellStyle name="Vírgula 5 2 2 2" xfId="31" xr:uid="{E7EB5C23-1C7E-4FCC-B15D-36C4FB1F128D}"/>
    <cellStyle name="Vírgula 5 2 2 3" xfId="43" xr:uid="{16C51F13-87D2-482D-85E7-784B549154E6}"/>
    <cellStyle name="Vírgula 5 2 2 4" xfId="54" xr:uid="{29DBAAD2-4526-4698-855B-1C2DB3951FA6}"/>
    <cellStyle name="Vírgula 5 2 3" xfId="30" xr:uid="{439683FA-2EA5-402C-B3A8-C7030FB39403}"/>
    <cellStyle name="Vírgula 5 2 4" xfId="42" xr:uid="{986813FE-EC1C-4622-B2A2-41A1BD5A381A}"/>
    <cellStyle name="Vírgula 5 2 5" xfId="53" xr:uid="{C8B33D7D-B1D9-44D7-A1B9-B521D3499677}"/>
    <cellStyle name="Vírgula 5 3" xfId="29" xr:uid="{69E81164-F04F-4084-819A-872886C1EE7C}"/>
    <cellStyle name="Vírgula 5 4" xfId="41" xr:uid="{5E286BD1-41D5-4C89-99B4-EF9F89772AC3}"/>
    <cellStyle name="Vírgula 5 5" xfId="52" xr:uid="{86E4BE8C-43C2-4141-B21B-DF6BE14D7C34}"/>
  </cellStyles>
  <dxfs count="6">
    <dxf>
      <font>
        <b val="0"/>
        <condense val="0"/>
        <extend val="0"/>
        <color indexed="17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7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condense val="0"/>
        <extend val="0"/>
        <color indexed="10"/>
      </font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9"/>
      </font>
      <fill>
        <patternFill patternType="none">
          <fgColor indexed="64"/>
          <bgColor indexed="65"/>
        </patternFill>
      </fill>
      <border>
        <left/>
        <right/>
        <top style="thin">
          <color indexed="64"/>
        </top>
        <bottom/>
      </border>
    </dxf>
  </dxfs>
  <tableStyles count="0" defaultTableStyle="TableStyleMedium9" defaultPivotStyle="PivotStyleLight16"/>
  <colors>
    <mruColors>
      <color rgb="FFC3C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93132</xdr:rowOff>
    </xdr:from>
    <xdr:to>
      <xdr:col>0</xdr:col>
      <xdr:colOff>0</xdr:colOff>
      <xdr:row>29</xdr:row>
      <xdr:rowOff>135341</xdr:rowOff>
    </xdr:to>
    <xdr:cxnSp macro="">
      <xdr:nvCxnSpPr>
        <xdr:cNvPr id="10" name="Conector de Seta Reta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 flipV="1">
          <a:off x="2347384" y="5511799"/>
          <a:ext cx="515344" cy="40204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A%20%20-%20%20Trabalhos%20Atuais%20UFPB\AULAS\Tecnologia%20II%20%2005.2\Equipe%20BrunaJulianaThais\Quarto\PRE&#199;O2006-atualizado%20MAI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0%20-%20%20Trabalhos%20Atuais%20UFPB\AULAS\Tecnologia%20II%20%2005.2\Equipe%20BrunaJulianaThais\Terceiro\Planilhas%20-%20pred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ra\SERVIDOR\2012\PREFEITURAS\MARIZ&#211;POLIS\CAIXA\CONTRATOS%202011\PAVIMENTA&#199;&#195;O%20-%20MTUR\ENGENHARIA\Or&#231;amento%20pavimenta&#231;&#227;o%205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ssoal/Downloads/PM_CRAS_SJR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09\PREFEITURAS\Matur&#233;ia\Banco%20de%20sementes%200276650-94\PROJETO%20COMPLETO(AGOSTO)\OR&#199;AMENTO%20matureia%20corrigido%20(DEZ%202009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iramiltonassessoria\2010\PREFEITURAS%202010\Cacimba%20de%20Areia\Caixa\CV%20Caixa%20Campo%20140.000,00\AMPLIAC&#195;O%20DO%20CAMPO%20DE%20FUTEBOL%20(140.000,00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A39D699\Planilha%20Or&#231;ament&#225;ria%20Gin&#225;sio%20de%20Santa%20Gertrudes_ADITAMENTO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COMPOSIÇÃO"/>
      <sheetName val="QUANTITATIVO"/>
      <sheetName val="CRONOGRAMA"/>
    </sheetNames>
    <sheetDataSet>
      <sheetData sheetId="0" refreshError="1">
        <row r="8">
          <cell r="C8">
            <v>1.59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dro de quantitativos"/>
      <sheetName val="INSUMOS"/>
      <sheetName val="CPU"/>
      <sheetName val="ORÇAMENTO obra"/>
      <sheetName val="Cronograma Fisico"/>
      <sheetName val="Cronograma Financeiro"/>
    </sheetNames>
    <sheetDataSet>
      <sheetData sheetId="0" refreshError="1"/>
      <sheetData sheetId="1" refreshError="1">
        <row r="6">
          <cell r="C6">
            <v>1.91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RIA DE CALCULO"/>
      <sheetName val="ORÇAMENTO"/>
      <sheetName val="QCI"/>
      <sheetName val="Cronog CP financeira"/>
      <sheetName val="Custos Unitários "/>
      <sheetName val="COMPOSIÇÃO DO BDI "/>
      <sheetName val="CUBAC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>
        <row r="2">
          <cell r="J2" t="str">
            <v>v3.0.5</v>
          </cell>
        </row>
        <row r="3">
          <cell r="O3">
            <v>1</v>
          </cell>
        </row>
        <row r="4">
          <cell r="O4">
            <v>1</v>
          </cell>
        </row>
      </sheetData>
      <sheetData sheetId="1" refreshError="1">
        <row r="2">
          <cell r="J2" t="str">
            <v>Itens de Investimento</v>
          </cell>
          <cell r="K2" t="str">
            <v>Unidades habitacionais</v>
          </cell>
          <cell r="L2">
            <v>3</v>
          </cell>
          <cell r="M2" t="str">
            <v>Equipamentos comunitários</v>
          </cell>
          <cell r="N2">
            <v>6</v>
          </cell>
          <cell r="O2" t="str">
            <v>Pavimentação</v>
          </cell>
          <cell r="P2">
            <v>6</v>
          </cell>
          <cell r="Q2" t="str">
            <v xml:space="preserve">Drenagem </v>
          </cell>
          <cell r="R2">
            <v>6</v>
          </cell>
          <cell r="S2" t="str">
            <v>Abastecimento de água</v>
          </cell>
          <cell r="T2">
            <v>11</v>
          </cell>
          <cell r="U2" t="str">
            <v>Esgotamento sanitário</v>
          </cell>
          <cell r="V2">
            <v>8</v>
          </cell>
          <cell r="W2" t="str">
            <v>Energia elétrica e iluminação pública</v>
          </cell>
          <cell r="X2">
            <v>4</v>
          </cell>
          <cell r="Y2" t="str">
            <v>Coleta e tratamento de resíduos sólidos</v>
          </cell>
          <cell r="Z2">
            <v>6</v>
          </cell>
          <cell r="AA2" t="str">
            <v xml:space="preserve">Contenção e estabilização de encostas </v>
          </cell>
          <cell r="AB2">
            <v>2</v>
          </cell>
          <cell r="AC2" t="str">
            <v>Regularização fundiária</v>
          </cell>
          <cell r="AD2">
            <v>2</v>
          </cell>
          <cell r="AE2" t="str">
            <v>Aquisição de terreno</v>
          </cell>
          <cell r="AF2">
            <v>2</v>
          </cell>
          <cell r="AG2" t="str">
            <v>Aquisição de equipamentos e insumos</v>
          </cell>
          <cell r="AH2">
            <v>1</v>
          </cell>
          <cell r="AI2" t="str">
            <v>Elaboração de estudos e projetos</v>
          </cell>
          <cell r="AJ2">
            <v>1</v>
          </cell>
          <cell r="AK2" t="str">
            <v>Instrumentos e ações em planejamento e gestão pública</v>
          </cell>
          <cell r="AL2">
            <v>1</v>
          </cell>
          <cell r="AM2" t="str">
            <v>Ações complementares às obras</v>
          </cell>
          <cell r="AN2">
            <v>3</v>
          </cell>
          <cell r="AO2" t="str">
            <v>Gerenciamento</v>
          </cell>
          <cell r="AP2">
            <v>1</v>
          </cell>
          <cell r="AQ2" t="str">
            <v>Trabalho social</v>
          </cell>
          <cell r="AR2">
            <v>4</v>
          </cell>
        </row>
        <row r="3">
          <cell r="J3" t="str">
            <v>Unidades habitacionais</v>
          </cell>
        </row>
        <row r="4">
          <cell r="F4" t="str">
            <v>OGU</v>
          </cell>
          <cell r="J4" t="str">
            <v>Equipamentos comunitários</v>
          </cell>
        </row>
        <row r="5">
          <cell r="F5" t="str">
            <v>PREFEITURA DE SÃO JOÃO DO RIO DO PEIXE</v>
          </cell>
          <cell r="J5" t="str">
            <v>Pavimentação</v>
          </cell>
        </row>
        <row r="6">
          <cell r="F6" t="str">
            <v>SÃO JOÃO DO RIO DO PEIXE / PB</v>
          </cell>
          <cell r="J6" t="str">
            <v xml:space="preserve">Drenagem </v>
          </cell>
        </row>
        <row r="7">
          <cell r="F7" t="str">
            <v>1081694-42</v>
          </cell>
          <cell r="J7" t="str">
            <v>Abastecimento de água</v>
          </cell>
        </row>
        <row r="8">
          <cell r="F8" t="str">
            <v>923828</v>
          </cell>
          <cell r="J8" t="str">
            <v>Esgotamento sanitário</v>
          </cell>
        </row>
        <row r="9">
          <cell r="F9">
            <v>477500</v>
          </cell>
          <cell r="J9" t="str">
            <v>Energia elétrica e iluminação pública</v>
          </cell>
        </row>
        <row r="10">
          <cell r="F10">
            <v>11559.35</v>
          </cell>
          <cell r="J10" t="str">
            <v>Coleta e tratamento de resíduos sólidos</v>
          </cell>
        </row>
        <row r="11">
          <cell r="J11" t="str">
            <v xml:space="preserve">Contenção e estabilização de encostas </v>
          </cell>
        </row>
        <row r="12">
          <cell r="J12" t="str">
            <v>Regularização fundiária</v>
          </cell>
        </row>
        <row r="13">
          <cell r="J13" t="str">
            <v>Aquisição de terreno</v>
          </cell>
        </row>
        <row r="14">
          <cell r="J14" t="str">
            <v>Aquisição de equipamentos e insumos</v>
          </cell>
        </row>
        <row r="15">
          <cell r="J15" t="str">
            <v>Elaboração de estudos e projetos</v>
          </cell>
        </row>
        <row r="16">
          <cell r="F16" t="str">
            <v>CONSTRUÇÃO DE CRAS</v>
          </cell>
          <cell r="J16" t="str">
            <v>Instrumentos e ações em planejamento e gestão pública</v>
          </cell>
        </row>
        <row r="17">
          <cell r="F17" t="str">
            <v>CONSTRUÇÃO DE CRAS</v>
          </cell>
          <cell r="J17" t="str">
            <v>Ações complementares às obras</v>
          </cell>
        </row>
        <row r="18">
          <cell r="F18" t="str">
            <v>DESONERADO</v>
          </cell>
          <cell r="J18" t="str">
            <v>Gerenciamento</v>
          </cell>
        </row>
        <row r="19">
          <cell r="J19" t="str">
            <v>Trabalho social</v>
          </cell>
        </row>
        <row r="22">
          <cell r="F22" t="str">
            <v>PEDRO SOUZA DOS S LEITAO NUNES</v>
          </cell>
        </row>
        <row r="23">
          <cell r="F23" t="str">
            <v>161604632-5</v>
          </cell>
        </row>
      </sheetData>
      <sheetData sheetId="2" refreshError="1"/>
      <sheetData sheetId="3" refreshError="1"/>
      <sheetData sheetId="4" refreshError="1">
        <row r="8">
          <cell r="F8" t="str">
            <v>'[Referência 02-2022.xls]Banco'!$a5:$a$65536</v>
          </cell>
          <cell r="AF8" t="b">
            <v>1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M15" t="str">
            <v>LOTE</v>
          </cell>
          <cell r="X15">
            <v>489059.35000000009</v>
          </cell>
          <cell r="Z15" t="str">
            <v/>
          </cell>
          <cell r="AA15">
            <v>11559.34999999998</v>
          </cell>
          <cell r="AB15">
            <v>0</v>
          </cell>
        </row>
        <row r="16">
          <cell r="X16">
            <v>489059.35</v>
          </cell>
          <cell r="Z16" t="str">
            <v/>
          </cell>
          <cell r="AA16">
            <v>11559.34999999998</v>
          </cell>
          <cell r="AB16">
            <v>0</v>
          </cell>
        </row>
        <row r="17">
          <cell r="X17">
            <v>7686.55</v>
          </cell>
          <cell r="Z17" t="str">
            <v/>
          </cell>
          <cell r="AA17">
            <v>181.67840312735009</v>
          </cell>
          <cell r="AB17">
            <v>0</v>
          </cell>
        </row>
        <row r="18">
          <cell r="X18">
            <v>2281.36</v>
          </cell>
          <cell r="Z18" t="str">
            <v>RA</v>
          </cell>
          <cell r="AA18">
            <v>53.921960015691241</v>
          </cell>
          <cell r="AB18">
            <v>0</v>
          </cell>
        </row>
        <row r="19">
          <cell r="X19">
            <v>5354.24</v>
          </cell>
          <cell r="Z19" t="str">
            <v>RA</v>
          </cell>
          <cell r="AA19">
            <v>126.55219482870508</v>
          </cell>
          <cell r="AB19">
            <v>0</v>
          </cell>
        </row>
        <row r="20">
          <cell r="X20">
            <v>50.95</v>
          </cell>
          <cell r="Z20" t="str">
            <v>RA</v>
          </cell>
          <cell r="AA20">
            <v>1.2042482829537946</v>
          </cell>
          <cell r="AB20">
            <v>0</v>
          </cell>
        </row>
        <row r="21">
          <cell r="X21">
            <v>38856.53</v>
          </cell>
          <cell r="Z21" t="str">
            <v/>
          </cell>
          <cell r="AA21">
            <v>918.40843050132673</v>
          </cell>
          <cell r="AB21">
            <v>0</v>
          </cell>
        </row>
        <row r="22">
          <cell r="X22">
            <v>3722.78</v>
          </cell>
          <cell r="Z22" t="str">
            <v>RA</v>
          </cell>
          <cell r="AA22">
            <v>87.991195737286105</v>
          </cell>
          <cell r="AB22">
            <v>0</v>
          </cell>
        </row>
        <row r="23">
          <cell r="X23">
            <v>152.16999999999999</v>
          </cell>
          <cell r="Z23" t="str">
            <v>RA</v>
          </cell>
          <cell r="AA23">
            <v>3.5966724478327556</v>
          </cell>
          <cell r="AB23">
            <v>0</v>
          </cell>
        </row>
        <row r="24">
          <cell r="X24">
            <v>8235.4599999999991</v>
          </cell>
          <cell r="Z24" t="str">
            <v>RA</v>
          </cell>
          <cell r="AA24">
            <v>194.65237614003249</v>
          </cell>
          <cell r="AB24">
            <v>0</v>
          </cell>
        </row>
        <row r="25">
          <cell r="X25">
            <v>4412.6499999999996</v>
          </cell>
          <cell r="Z25" t="str">
            <v>RA</v>
          </cell>
          <cell r="AA25">
            <v>104.29688293966754</v>
          </cell>
          <cell r="AB25">
            <v>0</v>
          </cell>
        </row>
        <row r="26">
          <cell r="X26">
            <v>5481</v>
          </cell>
          <cell r="Z26" t="str">
            <v>RA</v>
          </cell>
          <cell r="AA26">
            <v>129.54827946751223</v>
          </cell>
          <cell r="AB26">
            <v>0</v>
          </cell>
        </row>
        <row r="27">
          <cell r="X27">
            <v>12887.11</v>
          </cell>
          <cell r="Z27" t="str">
            <v>RA</v>
          </cell>
          <cell r="AA27">
            <v>304.59823532358536</v>
          </cell>
          <cell r="AB27">
            <v>0</v>
          </cell>
        </row>
        <row r="28">
          <cell r="X28">
            <v>3965.36</v>
          </cell>
          <cell r="Z28" t="str">
            <v>RA</v>
          </cell>
          <cell r="AA28">
            <v>93.724788445410383</v>
          </cell>
          <cell r="AB28">
            <v>0</v>
          </cell>
        </row>
        <row r="29">
          <cell r="X29">
            <v>110580.35</v>
          </cell>
          <cell r="Z29" t="str">
            <v/>
          </cell>
          <cell r="AA29">
            <v>2613.6643104206014</v>
          </cell>
          <cell r="AB29">
            <v>0</v>
          </cell>
        </row>
        <row r="30">
          <cell r="X30">
            <v>11589.17</v>
          </cell>
          <cell r="Z30" t="str">
            <v>RA</v>
          </cell>
          <cell r="AA30">
            <v>273.92027621903094</v>
          </cell>
          <cell r="AB30">
            <v>0</v>
          </cell>
        </row>
        <row r="31">
          <cell r="X31">
            <v>10020.049999999999</v>
          </cell>
          <cell r="Z31" t="str">
            <v>RA</v>
          </cell>
          <cell r="AA31">
            <v>236.83273812779524</v>
          </cell>
          <cell r="AB31">
            <v>0</v>
          </cell>
        </row>
        <row r="32">
          <cell r="X32">
            <v>495.24</v>
          </cell>
          <cell r="Z32" t="str">
            <v>RA</v>
          </cell>
          <cell r="AA32">
            <v>11.705435125614077</v>
          </cell>
          <cell r="AB32">
            <v>0</v>
          </cell>
        </row>
        <row r="33">
          <cell r="X33">
            <v>10748.44</v>
          </cell>
          <cell r="Z33" t="str">
            <v>RA</v>
          </cell>
          <cell r="AA33">
            <v>254.04887957668075</v>
          </cell>
          <cell r="AB33">
            <v>0</v>
          </cell>
        </row>
        <row r="34">
          <cell r="X34">
            <v>10057.25</v>
          </cell>
          <cell r="Z34" t="str">
            <v>RA</v>
          </cell>
          <cell r="AA34">
            <v>237.71199300759665</v>
          </cell>
          <cell r="AB34">
            <v>0</v>
          </cell>
        </row>
        <row r="35">
          <cell r="X35">
            <v>753.9</v>
          </cell>
          <cell r="Z35" t="str">
            <v>RA</v>
          </cell>
          <cell r="AA35">
            <v>17.819092846297657</v>
          </cell>
          <cell r="AB35">
            <v>0</v>
          </cell>
        </row>
        <row r="36">
          <cell r="X36">
            <v>52453.08</v>
          </cell>
          <cell r="Z36" t="str">
            <v>RA</v>
          </cell>
          <cell r="AA36">
            <v>1239.7749072745441</v>
          </cell>
          <cell r="AB36">
            <v>0</v>
          </cell>
        </row>
        <row r="37">
          <cell r="X37">
            <v>9417.32</v>
          </cell>
          <cell r="Z37" t="str">
            <v>RA</v>
          </cell>
          <cell r="AA37">
            <v>222.58668184546471</v>
          </cell>
          <cell r="AB37">
            <v>0</v>
          </cell>
        </row>
        <row r="38">
          <cell r="X38">
            <v>5045.8999999999996</v>
          </cell>
          <cell r="Z38" t="str">
            <v>RA</v>
          </cell>
          <cell r="AA38">
            <v>119.26430639757706</v>
          </cell>
          <cell r="AB38">
            <v>0</v>
          </cell>
        </row>
        <row r="39">
          <cell r="X39">
            <v>102929.57</v>
          </cell>
          <cell r="Z39" t="str">
            <v/>
          </cell>
          <cell r="AA39">
            <v>2432.8313628591241</v>
          </cell>
          <cell r="AB39">
            <v>0</v>
          </cell>
        </row>
        <row r="40">
          <cell r="X40">
            <v>34853.550000000003</v>
          </cell>
          <cell r="Z40" t="str">
            <v>RA</v>
          </cell>
          <cell r="AA40">
            <v>823.79446010489164</v>
          </cell>
          <cell r="AB40">
            <v>0</v>
          </cell>
        </row>
        <row r="41">
          <cell r="X41">
            <v>4356.07</v>
          </cell>
          <cell r="Z41" t="str">
            <v>RA</v>
          </cell>
          <cell r="AA41">
            <v>102.95956463055025</v>
          </cell>
          <cell r="AB41">
            <v>0</v>
          </cell>
        </row>
        <row r="42">
          <cell r="X42">
            <v>22059.8</v>
          </cell>
          <cell r="Z42" t="str">
            <v>RA</v>
          </cell>
          <cell r="AA42">
            <v>521.4028708990013</v>
          </cell>
          <cell r="AB42">
            <v>0</v>
          </cell>
        </row>
        <row r="43">
          <cell r="X43">
            <v>2888.28</v>
          </cell>
          <cell r="Z43" t="str">
            <v>RA</v>
          </cell>
          <cell r="AA43">
            <v>68.267050651418757</v>
          </cell>
          <cell r="AB43">
            <v>0</v>
          </cell>
        </row>
        <row r="44">
          <cell r="X44">
            <v>11814.76</v>
          </cell>
          <cell r="Z44" t="str">
            <v>RA</v>
          </cell>
          <cell r="AA44">
            <v>279.25229526027817</v>
          </cell>
          <cell r="AB44">
            <v>0</v>
          </cell>
        </row>
        <row r="45">
          <cell r="X45">
            <v>16105.33</v>
          </cell>
          <cell r="Z45" t="str">
            <v>RA</v>
          </cell>
          <cell r="AA45">
            <v>380.66370949762972</v>
          </cell>
          <cell r="AB45">
            <v>0</v>
          </cell>
        </row>
        <row r="46">
          <cell r="X46">
            <v>3254.09</v>
          </cell>
          <cell r="Z46" t="str">
            <v>RA</v>
          </cell>
          <cell r="AA46">
            <v>76.913293328304476</v>
          </cell>
          <cell r="AB46">
            <v>0</v>
          </cell>
        </row>
        <row r="47">
          <cell r="X47">
            <v>7597.69</v>
          </cell>
          <cell r="Z47" t="str">
            <v>RA</v>
          </cell>
          <cell r="AA47">
            <v>179.57811848705032</v>
          </cell>
          <cell r="AB47">
            <v>0</v>
          </cell>
        </row>
        <row r="48">
          <cell r="X48">
            <v>38646.879999999997</v>
          </cell>
          <cell r="Z48" t="str">
            <v/>
          </cell>
          <cell r="AA48">
            <v>913.45316744889772</v>
          </cell>
          <cell r="AB48">
            <v>0</v>
          </cell>
        </row>
        <row r="49">
          <cell r="X49">
            <v>38078.839999999997</v>
          </cell>
          <cell r="Z49" t="str">
            <v/>
          </cell>
          <cell r="AA49">
            <v>900.02703997786591</v>
          </cell>
          <cell r="AB49">
            <v>0</v>
          </cell>
        </row>
        <row r="50">
          <cell r="X50">
            <v>6446.79</v>
          </cell>
          <cell r="Z50" t="str">
            <v>RA</v>
          </cell>
          <cell r="AA50">
            <v>152.375579746098</v>
          </cell>
          <cell r="AB50">
            <v>0</v>
          </cell>
        </row>
        <row r="51">
          <cell r="X51">
            <v>7142.39</v>
          </cell>
          <cell r="Z51" t="str">
            <v>RA</v>
          </cell>
          <cell r="AA51">
            <v>168.81670056302949</v>
          </cell>
          <cell r="AB51">
            <v>0</v>
          </cell>
        </row>
        <row r="52">
          <cell r="X52">
            <v>7208.16</v>
          </cell>
          <cell r="Z52" t="str">
            <v>RA</v>
          </cell>
          <cell r="AA52">
            <v>170.3712326448719</v>
          </cell>
          <cell r="AB52">
            <v>0</v>
          </cell>
        </row>
        <row r="53">
          <cell r="X53">
            <v>1968.82</v>
          </cell>
          <cell r="Z53" t="str">
            <v>RA</v>
          </cell>
          <cell r="AA53">
            <v>46.534800872327565</v>
          </cell>
          <cell r="AB53">
            <v>0</v>
          </cell>
        </row>
        <row r="54">
          <cell r="X54">
            <v>7201.89</v>
          </cell>
          <cell r="Z54" t="str">
            <v>RA</v>
          </cell>
          <cell r="AA54">
            <v>170.2230356530344</v>
          </cell>
          <cell r="AB54">
            <v>0</v>
          </cell>
        </row>
        <row r="55">
          <cell r="X55">
            <v>1608.78</v>
          </cell>
          <cell r="Z55" t="str">
            <v>RA</v>
          </cell>
          <cell r="AA55">
            <v>38.024937245346528</v>
          </cell>
          <cell r="AB55">
            <v>0</v>
          </cell>
        </row>
        <row r="56">
          <cell r="X56">
            <v>751.4</v>
          </cell>
          <cell r="Z56" t="str">
            <v>RA</v>
          </cell>
          <cell r="AA56">
            <v>17.760003136633586</v>
          </cell>
          <cell r="AB56">
            <v>0</v>
          </cell>
        </row>
        <row r="57">
          <cell r="X57">
            <v>5750.61</v>
          </cell>
          <cell r="Z57" t="str">
            <v>RA</v>
          </cell>
          <cell r="AA57">
            <v>135.92075011652443</v>
          </cell>
          <cell r="AB57">
            <v>0</v>
          </cell>
        </row>
        <row r="58">
          <cell r="X58">
            <v>568.04</v>
          </cell>
          <cell r="Z58" t="str">
            <v/>
          </cell>
          <cell r="AA58">
            <v>13.426127471031863</v>
          </cell>
          <cell r="AB58">
            <v>0</v>
          </cell>
        </row>
        <row r="59">
          <cell r="X59">
            <v>116.88</v>
          </cell>
          <cell r="Z59" t="str">
            <v>RA</v>
          </cell>
          <cell r="AA59">
            <v>2.7625621062147103</v>
          </cell>
          <cell r="AB59">
            <v>0</v>
          </cell>
        </row>
        <row r="60">
          <cell r="X60">
            <v>451.16</v>
          </cell>
          <cell r="Z60" t="str">
            <v>RA</v>
          </cell>
          <cell r="AA60">
            <v>10.663565364817153</v>
          </cell>
          <cell r="AB60">
            <v>0</v>
          </cell>
        </row>
        <row r="61">
          <cell r="X61">
            <v>62815.15</v>
          </cell>
          <cell r="Z61" t="str">
            <v/>
          </cell>
          <cell r="AA61">
            <v>1484.6915904020616</v>
          </cell>
          <cell r="AB61">
            <v>0</v>
          </cell>
        </row>
        <row r="62">
          <cell r="X62">
            <v>4866.1099999999997</v>
          </cell>
          <cell r="Z62" t="str">
            <v>RA</v>
          </cell>
          <cell r="AA62">
            <v>115.01481083737563</v>
          </cell>
          <cell r="AB62">
            <v>0</v>
          </cell>
        </row>
        <row r="63">
          <cell r="X63">
            <v>8257.73</v>
          </cell>
          <cell r="Z63" t="str">
            <v>RA</v>
          </cell>
          <cell r="AA63">
            <v>195.17874727372006</v>
          </cell>
          <cell r="AB63">
            <v>0</v>
          </cell>
        </row>
        <row r="64">
          <cell r="X64">
            <v>23225.39</v>
          </cell>
          <cell r="Z64" t="str">
            <v>RA</v>
          </cell>
          <cell r="AA64">
            <v>548.95262077393966</v>
          </cell>
          <cell r="AB64">
            <v>0</v>
          </cell>
        </row>
        <row r="65">
          <cell r="X65">
            <v>11575.38</v>
          </cell>
          <cell r="Z65" t="str">
            <v>RA</v>
          </cell>
          <cell r="AA65">
            <v>273.59433738052388</v>
          </cell>
          <cell r="AB65">
            <v>0</v>
          </cell>
        </row>
        <row r="66">
          <cell r="X66">
            <v>14890.54</v>
          </cell>
          <cell r="Z66" t="str">
            <v>RA</v>
          </cell>
          <cell r="AA66">
            <v>351.95107413650237</v>
          </cell>
          <cell r="AB66">
            <v>0</v>
          </cell>
        </row>
        <row r="67">
          <cell r="X67">
            <v>70517.55</v>
          </cell>
          <cell r="Z67" t="str">
            <v/>
          </cell>
          <cell r="AA67">
            <v>1666.7446222886822</v>
          </cell>
          <cell r="AB67">
            <v>0</v>
          </cell>
        </row>
        <row r="68">
          <cell r="X68">
            <v>5907.84</v>
          </cell>
          <cell r="Z68" t="str">
            <v>RA</v>
          </cell>
          <cell r="AA68">
            <v>139.63702013671727</v>
          </cell>
          <cell r="AB68">
            <v>0</v>
          </cell>
        </row>
        <row r="69">
          <cell r="X69">
            <v>7242.72</v>
          </cell>
          <cell r="Z69" t="str">
            <v>RA</v>
          </cell>
          <cell r="AA69">
            <v>171.18808879126803</v>
          </cell>
          <cell r="AB69">
            <v>0</v>
          </cell>
        </row>
        <row r="70">
          <cell r="X70">
            <v>6866.34</v>
          </cell>
          <cell r="Z70" t="str">
            <v>RA</v>
          </cell>
          <cell r="AA70">
            <v>162.29201482192261</v>
          </cell>
          <cell r="AB70">
            <v>0</v>
          </cell>
        </row>
        <row r="71">
          <cell r="X71">
            <v>18008.740000000002</v>
          </cell>
          <cell r="Z71" t="str">
            <v>RA</v>
          </cell>
          <cell r="AA71">
            <v>425.65248720630655</v>
          </cell>
          <cell r="AB71">
            <v>0</v>
          </cell>
        </row>
        <row r="72">
          <cell r="X72">
            <v>4024.18</v>
          </cell>
          <cell r="Z72" t="str">
            <v>RA</v>
          </cell>
          <cell r="AA72">
            <v>95.115051134386661</v>
          </cell>
          <cell r="AB72">
            <v>0</v>
          </cell>
        </row>
        <row r="73">
          <cell r="X73">
            <v>4833.8599999999997</v>
          </cell>
          <cell r="Z73" t="str">
            <v>RA</v>
          </cell>
          <cell r="AA73">
            <v>114.2525535827091</v>
          </cell>
          <cell r="AB73">
            <v>0</v>
          </cell>
        </row>
        <row r="74">
          <cell r="X74">
            <v>885.26</v>
          </cell>
          <cell r="Z74" t="str">
            <v>RA</v>
          </cell>
          <cell r="AA74">
            <v>20.923902550886677</v>
          </cell>
          <cell r="AB74">
            <v>0</v>
          </cell>
        </row>
        <row r="75">
          <cell r="X75">
            <v>7600.83</v>
          </cell>
          <cell r="Z75" t="str">
            <v>RA</v>
          </cell>
          <cell r="AA75">
            <v>179.65233516238843</v>
          </cell>
          <cell r="AB75">
            <v>0</v>
          </cell>
        </row>
        <row r="76">
          <cell r="X76">
            <v>4832.28</v>
          </cell>
          <cell r="Z76" t="str">
            <v>RA</v>
          </cell>
          <cell r="AA76">
            <v>114.21520888620141</v>
          </cell>
          <cell r="AB76">
            <v>0</v>
          </cell>
        </row>
        <row r="77">
          <cell r="X77">
            <v>10315.5</v>
          </cell>
          <cell r="Z77" t="str">
            <v>RA</v>
          </cell>
          <cell r="AA77">
            <v>243.81596001589534</v>
          </cell>
          <cell r="AB77">
            <v>0</v>
          </cell>
        </row>
        <row r="78">
          <cell r="X78">
            <v>2688.67</v>
          </cell>
          <cell r="Z78" t="str">
            <v/>
          </cell>
          <cell r="AA78">
            <v>63.549091873000563</v>
          </cell>
          <cell r="AB78">
            <v>0</v>
          </cell>
        </row>
        <row r="79">
          <cell r="X79">
            <v>150.9</v>
          </cell>
          <cell r="Z79" t="str">
            <v>RA</v>
          </cell>
          <cell r="AA79">
            <v>3.5666548753234073</v>
          </cell>
          <cell r="AB79">
            <v>0</v>
          </cell>
        </row>
        <row r="80">
          <cell r="X80">
            <v>120.92</v>
          </cell>
          <cell r="Z80" t="str">
            <v>RA</v>
          </cell>
          <cell r="AA80">
            <v>2.8580510770318512</v>
          </cell>
          <cell r="AB80">
            <v>0</v>
          </cell>
        </row>
        <row r="81">
          <cell r="X81">
            <v>29.16</v>
          </cell>
          <cell r="Z81" t="str">
            <v>RA</v>
          </cell>
          <cell r="AA81">
            <v>0.68922237352173987</v>
          </cell>
          <cell r="AB81">
            <v>0</v>
          </cell>
        </row>
        <row r="82">
          <cell r="X82">
            <v>115.5</v>
          </cell>
          <cell r="Z82" t="str">
            <v>RA</v>
          </cell>
          <cell r="AA82">
            <v>2.7299445864801424</v>
          </cell>
          <cell r="AB82">
            <v>0</v>
          </cell>
        </row>
        <row r="83">
          <cell r="X83">
            <v>702.11</v>
          </cell>
          <cell r="Z83" t="str">
            <v>RA</v>
          </cell>
          <cell r="AA83">
            <v>16.594990420896735</v>
          </cell>
          <cell r="AB83">
            <v>0</v>
          </cell>
        </row>
        <row r="84">
          <cell r="X84">
            <v>116.5</v>
          </cell>
          <cell r="Z84" t="str">
            <v>RA</v>
          </cell>
          <cell r="AA84">
            <v>2.7535804703457716</v>
          </cell>
          <cell r="AB84">
            <v>0</v>
          </cell>
        </row>
        <row r="85">
          <cell r="X85">
            <v>192.64</v>
          </cell>
          <cell r="Z85" t="str">
            <v>RA</v>
          </cell>
          <cell r="AA85">
            <v>4.553216667874759</v>
          </cell>
          <cell r="AB85">
            <v>0</v>
          </cell>
        </row>
        <row r="86">
          <cell r="X86">
            <v>1260.94</v>
          </cell>
          <cell r="Z86" t="str">
            <v>RA</v>
          </cell>
          <cell r="AA86">
            <v>29.803431401526158</v>
          </cell>
          <cell r="AB86">
            <v>0</v>
          </cell>
        </row>
        <row r="87">
          <cell r="X87">
            <v>29668.7</v>
          </cell>
          <cell r="Z87" t="str">
            <v/>
          </cell>
          <cell r="AA87">
            <v>701.24594764418532</v>
          </cell>
          <cell r="AB87">
            <v>0</v>
          </cell>
        </row>
        <row r="88">
          <cell r="X88">
            <v>14.44</v>
          </cell>
          <cell r="Z88" t="str">
            <v>RA</v>
          </cell>
          <cell r="AA88">
            <v>0.34130216301968186</v>
          </cell>
          <cell r="AB88">
            <v>0</v>
          </cell>
        </row>
        <row r="89">
          <cell r="X89">
            <v>37.92</v>
          </cell>
          <cell r="Z89" t="str">
            <v>RA</v>
          </cell>
          <cell r="AA89">
            <v>0.89627271618464943</v>
          </cell>
          <cell r="AB89">
            <v>0</v>
          </cell>
        </row>
        <row r="90">
          <cell r="X90">
            <v>22.28</v>
          </cell>
          <cell r="Z90" t="str">
            <v>RA</v>
          </cell>
          <cell r="AA90">
            <v>0.52660749252621286</v>
          </cell>
          <cell r="AB90">
            <v>0</v>
          </cell>
        </row>
        <row r="91">
          <cell r="X91">
            <v>66.72</v>
          </cell>
          <cell r="Z91" t="str">
            <v>RA</v>
          </cell>
          <cell r="AA91">
            <v>1.5769861715147628</v>
          </cell>
          <cell r="AB91">
            <v>0</v>
          </cell>
        </row>
        <row r="92">
          <cell r="X92">
            <v>137.9</v>
          </cell>
          <cell r="Z92" t="str">
            <v>RA</v>
          </cell>
          <cell r="AA92">
            <v>3.2593883850702308</v>
          </cell>
          <cell r="AB92">
            <v>0</v>
          </cell>
        </row>
        <row r="93">
          <cell r="X93">
            <v>72.930000000000007</v>
          </cell>
          <cell r="Z93" t="str">
            <v>RA</v>
          </cell>
          <cell r="AA93">
            <v>1.7237650103203188</v>
          </cell>
          <cell r="AB93">
            <v>0</v>
          </cell>
        </row>
        <row r="94">
          <cell r="X94">
            <v>30.81</v>
          </cell>
          <cell r="Z94" t="str">
            <v>RA</v>
          </cell>
          <cell r="AA94">
            <v>0.72822158190002761</v>
          </cell>
          <cell r="AB94">
            <v>0</v>
          </cell>
        </row>
        <row r="95">
          <cell r="X95">
            <v>235.51</v>
          </cell>
          <cell r="Z95" t="str">
            <v>RA</v>
          </cell>
          <cell r="AA95">
            <v>5.5664870091942715</v>
          </cell>
          <cell r="AB95">
            <v>0</v>
          </cell>
        </row>
        <row r="96">
          <cell r="X96">
            <v>473.6</v>
          </cell>
          <cell r="Z96" t="str">
            <v>RA</v>
          </cell>
          <cell r="AA96">
            <v>11.193954598761866</v>
          </cell>
          <cell r="AB96">
            <v>0</v>
          </cell>
        </row>
        <row r="97">
          <cell r="X97">
            <v>96.4</v>
          </cell>
          <cell r="Z97" t="str">
            <v>RA</v>
          </cell>
          <cell r="AA97">
            <v>2.2784992046466299</v>
          </cell>
          <cell r="AB97">
            <v>0</v>
          </cell>
        </row>
        <row r="98">
          <cell r="X98">
            <v>156.96</v>
          </cell>
          <cell r="Z98" t="str">
            <v>RA</v>
          </cell>
          <cell r="AA98">
            <v>3.7098883315491187</v>
          </cell>
          <cell r="AB98">
            <v>0</v>
          </cell>
        </row>
        <row r="99">
          <cell r="X99">
            <v>2344.71</v>
          </cell>
          <cell r="Z99" t="str">
            <v>RA</v>
          </cell>
          <cell r="AA99">
            <v>55.419293258578833</v>
          </cell>
          <cell r="AB99">
            <v>0</v>
          </cell>
        </row>
        <row r="100">
          <cell r="X100">
            <v>8281.1</v>
          </cell>
          <cell r="Z100" t="str">
            <v>RA</v>
          </cell>
          <cell r="AA100">
            <v>195.73111787965982</v>
          </cell>
          <cell r="AB100">
            <v>0</v>
          </cell>
        </row>
        <row r="101">
          <cell r="X101">
            <v>232.24</v>
          </cell>
          <cell r="Z101" t="str">
            <v>RA</v>
          </cell>
          <cell r="AA101">
            <v>5.4891976689536648</v>
          </cell>
          <cell r="AB101">
            <v>0</v>
          </cell>
        </row>
        <row r="102">
          <cell r="X102">
            <v>591.51</v>
          </cell>
          <cell r="Z102" t="str">
            <v>RA</v>
          </cell>
          <cell r="AA102">
            <v>13.980861665358175</v>
          </cell>
          <cell r="AB102">
            <v>0</v>
          </cell>
        </row>
        <row r="103">
          <cell r="X103">
            <v>1700.24</v>
          </cell>
          <cell r="Z103" t="str">
            <v>RA</v>
          </cell>
          <cell r="AA103">
            <v>40.186675183696948</v>
          </cell>
          <cell r="AB103">
            <v>0</v>
          </cell>
        </row>
        <row r="104">
          <cell r="X104">
            <v>570.72</v>
          </cell>
          <cell r="Z104" t="str">
            <v>RA</v>
          </cell>
          <cell r="AA104">
            <v>13.489471639791748</v>
          </cell>
          <cell r="AB104">
            <v>0</v>
          </cell>
        </row>
        <row r="105">
          <cell r="X105">
            <v>1217.3399999999999</v>
          </cell>
          <cell r="Z105" t="str">
            <v>RA</v>
          </cell>
          <cell r="AA105">
            <v>28.772906864984733</v>
          </cell>
          <cell r="AB105">
            <v>0</v>
          </cell>
        </row>
        <row r="106">
          <cell r="X106">
            <v>112.74</v>
          </cell>
          <cell r="Z106" t="str">
            <v>RA</v>
          </cell>
          <cell r="AA106">
            <v>2.6647095470110065</v>
          </cell>
          <cell r="AB106">
            <v>0</v>
          </cell>
        </row>
        <row r="107">
          <cell r="X107">
            <v>5400.4</v>
          </cell>
          <cell r="Z107" t="str">
            <v>RA</v>
          </cell>
          <cell r="AA107">
            <v>127.64322722794252</v>
          </cell>
          <cell r="AB107">
            <v>0</v>
          </cell>
        </row>
        <row r="108">
          <cell r="X108">
            <v>7872.23</v>
          </cell>
          <cell r="Z108" t="str">
            <v>RA</v>
          </cell>
          <cell r="AA108">
            <v>186.06711404352009</v>
          </cell>
          <cell r="AB108">
            <v>0</v>
          </cell>
        </row>
        <row r="109">
          <cell r="X109">
            <v>10377.01</v>
          </cell>
          <cell r="Z109" t="str">
            <v/>
          </cell>
          <cell r="AA109">
            <v>245.2698032324702</v>
          </cell>
          <cell r="AB109">
            <v>0</v>
          </cell>
        </row>
        <row r="110">
          <cell r="X110">
            <v>122.01</v>
          </cell>
          <cell r="Z110" t="str">
            <v>RA</v>
          </cell>
          <cell r="AA110">
            <v>2.8838141904453871</v>
          </cell>
          <cell r="AB110">
            <v>0</v>
          </cell>
        </row>
        <row r="111">
          <cell r="X111">
            <v>29.8</v>
          </cell>
          <cell r="Z111" t="str">
            <v>RA</v>
          </cell>
          <cell r="AA111">
            <v>0.70434933919574239</v>
          </cell>
          <cell r="AB111">
            <v>0</v>
          </cell>
        </row>
        <row r="112">
          <cell r="X112">
            <v>82.01</v>
          </cell>
          <cell r="Z112" t="str">
            <v>RA</v>
          </cell>
          <cell r="AA112">
            <v>1.9383788358202294</v>
          </cell>
          <cell r="AB112">
            <v>0</v>
          </cell>
        </row>
        <row r="113">
          <cell r="X113">
            <v>511.61</v>
          </cell>
          <cell r="Z113" t="str">
            <v>RA</v>
          </cell>
          <cell r="AA113">
            <v>12.092354544494423</v>
          </cell>
          <cell r="AB113">
            <v>0</v>
          </cell>
        </row>
        <row r="114">
          <cell r="X114">
            <v>163.30000000000001</v>
          </cell>
          <cell r="Z114" t="str">
            <v>RA</v>
          </cell>
          <cell r="AA114">
            <v>3.8597398352572063</v>
          </cell>
          <cell r="AB114">
            <v>0</v>
          </cell>
        </row>
        <row r="115">
          <cell r="X115">
            <v>502.32</v>
          </cell>
          <cell r="Z115" t="str">
            <v>RA</v>
          </cell>
          <cell r="AA115">
            <v>11.872777183382729</v>
          </cell>
          <cell r="AB115">
            <v>0</v>
          </cell>
        </row>
        <row r="116">
          <cell r="X116">
            <v>194.99</v>
          </cell>
          <cell r="Z116" t="str">
            <v>RA</v>
          </cell>
          <cell r="AA116">
            <v>4.6087609949589874</v>
          </cell>
          <cell r="AB116">
            <v>0</v>
          </cell>
        </row>
        <row r="117">
          <cell r="X117">
            <v>215.52</v>
          </cell>
          <cell r="Z117" t="str">
            <v>RA</v>
          </cell>
          <cell r="AA117">
            <v>5.0940056907203495</v>
          </cell>
          <cell r="AB117">
            <v>0</v>
          </cell>
        </row>
        <row r="118">
          <cell r="X118">
            <v>128.25</v>
          </cell>
          <cell r="Z118" t="str">
            <v>RA</v>
          </cell>
          <cell r="AA118">
            <v>3.0313021057669114</v>
          </cell>
          <cell r="AB118">
            <v>0</v>
          </cell>
        </row>
        <row r="119">
          <cell r="X119">
            <v>58.58</v>
          </cell>
          <cell r="Z119" t="str">
            <v>RA</v>
          </cell>
          <cell r="AA119">
            <v>1.3845900768485433</v>
          </cell>
          <cell r="AB119">
            <v>0</v>
          </cell>
        </row>
        <row r="120">
          <cell r="X120">
            <v>743.34</v>
          </cell>
          <cell r="Z120" t="str">
            <v>RA</v>
          </cell>
          <cell r="AA120">
            <v>17.569497912676617</v>
          </cell>
          <cell r="AB120">
            <v>0</v>
          </cell>
        </row>
        <row r="121">
          <cell r="X121">
            <v>52.06</v>
          </cell>
          <cell r="Z121" t="str">
            <v>RA</v>
          </cell>
          <cell r="AA121">
            <v>1.2304841140446428</v>
          </cell>
          <cell r="AB121">
            <v>0</v>
          </cell>
        </row>
        <row r="122">
          <cell r="X122">
            <v>1043.95</v>
          </cell>
          <cell r="Z122" t="str">
            <v>RA</v>
          </cell>
          <cell r="AA122">
            <v>24.674680961523332</v>
          </cell>
          <cell r="AB122">
            <v>0</v>
          </cell>
        </row>
        <row r="123">
          <cell r="X123">
            <v>3007.19</v>
          </cell>
          <cell r="Z123" t="str">
            <v>RA</v>
          </cell>
          <cell r="AA123">
            <v>71.077593601880693</v>
          </cell>
          <cell r="AB123">
            <v>0</v>
          </cell>
        </row>
        <row r="124">
          <cell r="X124">
            <v>2362.85</v>
          </cell>
          <cell r="Z124" t="str">
            <v>RA</v>
          </cell>
          <cell r="AA124">
            <v>55.848048191901341</v>
          </cell>
          <cell r="AB124">
            <v>0</v>
          </cell>
        </row>
        <row r="125">
          <cell r="X125">
            <v>1159.23</v>
          </cell>
          <cell r="Z125" t="str">
            <v>RA</v>
          </cell>
          <cell r="AA125">
            <v>27.399425653553035</v>
          </cell>
          <cell r="AB125">
            <v>0</v>
          </cell>
        </row>
        <row r="126">
          <cell r="X126">
            <v>14292.39</v>
          </cell>
          <cell r="Z126" t="str">
            <v/>
          </cell>
          <cell r="AA126">
            <v>337.81327020227644</v>
          </cell>
          <cell r="AB126">
            <v>0</v>
          </cell>
        </row>
        <row r="127">
          <cell r="X127">
            <v>546.20000000000005</v>
          </cell>
          <cell r="Z127" t="str">
            <v>RA</v>
          </cell>
          <cell r="AA127">
            <v>12.909919767406528</v>
          </cell>
          <cell r="AB127">
            <v>0</v>
          </cell>
        </row>
        <row r="128">
          <cell r="X128">
            <v>141.63999999999999</v>
          </cell>
          <cell r="Z128" t="str">
            <v>RA</v>
          </cell>
          <cell r="AA128">
            <v>3.3477865907276829</v>
          </cell>
          <cell r="AB128">
            <v>0</v>
          </cell>
        </row>
        <row r="129">
          <cell r="X129">
            <v>910.62</v>
          </cell>
          <cell r="Z129" t="str">
            <v>RA</v>
          </cell>
          <cell r="AA129">
            <v>21.523308565719024</v>
          </cell>
          <cell r="AB129">
            <v>0</v>
          </cell>
        </row>
        <row r="130">
          <cell r="X130">
            <v>1204.45</v>
          </cell>
          <cell r="Z130" t="str">
            <v>RA</v>
          </cell>
          <cell r="AA130">
            <v>28.468240321956777</v>
          </cell>
          <cell r="AB130">
            <v>0</v>
          </cell>
        </row>
        <row r="131">
          <cell r="X131">
            <v>342.16</v>
          </cell>
          <cell r="Z131" t="str">
            <v>RA</v>
          </cell>
          <cell r="AA131">
            <v>8.0872540234635988</v>
          </cell>
          <cell r="AB131">
            <v>0</v>
          </cell>
        </row>
        <row r="132">
          <cell r="X132">
            <v>2535.75</v>
          </cell>
          <cell r="Z132" t="str">
            <v>RA</v>
          </cell>
          <cell r="AA132">
            <v>59.934692512268583</v>
          </cell>
          <cell r="AB132">
            <v>0</v>
          </cell>
        </row>
        <row r="133">
          <cell r="X133">
            <v>62.91</v>
          </cell>
          <cell r="Z133" t="str">
            <v>RA</v>
          </cell>
          <cell r="AA133">
            <v>1.4869334539867165</v>
          </cell>
          <cell r="AB133">
            <v>0</v>
          </cell>
        </row>
        <row r="134">
          <cell r="X134">
            <v>6159.84</v>
          </cell>
          <cell r="Z134" t="str">
            <v>RA</v>
          </cell>
          <cell r="AA134">
            <v>145.59326287085577</v>
          </cell>
          <cell r="AB134">
            <v>0</v>
          </cell>
        </row>
        <row r="135">
          <cell r="X135">
            <v>1273.48</v>
          </cell>
          <cell r="Z135" t="str">
            <v>RA</v>
          </cell>
          <cell r="AA135">
            <v>30.099825385201143</v>
          </cell>
          <cell r="AB135">
            <v>0</v>
          </cell>
        </row>
        <row r="136">
          <cell r="X136">
            <v>1115.3399999999999</v>
          </cell>
          <cell r="Z136" t="str">
            <v>RA</v>
          </cell>
          <cell r="AA136">
            <v>26.362046710690581</v>
          </cell>
          <cell r="AB136">
            <v>0</v>
          </cell>
        </row>
      </sheetData>
      <sheetData sheetId="5" refreshError="1">
        <row r="12">
          <cell r="A12">
            <v>2</v>
          </cell>
          <cell r="Q12" t="str">
            <v>MERCADO PÚBLICO</v>
          </cell>
          <cell r="AA12" t="str">
            <v>.</v>
          </cell>
        </row>
        <row r="15">
          <cell r="M15">
            <v>1</v>
          </cell>
          <cell r="Q15">
            <v>489059.35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2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 t="str">
            <v/>
          </cell>
        </row>
        <row r="22">
          <cell r="M22">
            <v>3</v>
          </cell>
        </row>
        <row r="23">
          <cell r="M23">
            <v>3</v>
          </cell>
        </row>
        <row r="24">
          <cell r="M24">
            <v>3</v>
          </cell>
        </row>
        <row r="25">
          <cell r="M25">
            <v>3</v>
          </cell>
        </row>
        <row r="26">
          <cell r="M26">
            <v>3</v>
          </cell>
        </row>
        <row r="27">
          <cell r="M27">
            <v>3</v>
          </cell>
        </row>
        <row r="28">
          <cell r="M28">
            <v>3</v>
          </cell>
        </row>
        <row r="29">
          <cell r="M29" t="str">
            <v/>
          </cell>
        </row>
        <row r="30">
          <cell r="M30">
            <v>4</v>
          </cell>
        </row>
        <row r="31">
          <cell r="M31">
            <v>4</v>
          </cell>
        </row>
        <row r="32">
          <cell r="M32">
            <v>4</v>
          </cell>
        </row>
        <row r="33">
          <cell r="M33">
            <v>4</v>
          </cell>
        </row>
        <row r="34">
          <cell r="M34">
            <v>4</v>
          </cell>
        </row>
        <row r="35">
          <cell r="M35">
            <v>4</v>
          </cell>
        </row>
        <row r="36">
          <cell r="M36">
            <v>4</v>
          </cell>
        </row>
        <row r="37">
          <cell r="M37">
            <v>4</v>
          </cell>
        </row>
        <row r="38">
          <cell r="M38">
            <v>4</v>
          </cell>
        </row>
        <row r="39">
          <cell r="M39" t="str">
            <v/>
          </cell>
        </row>
        <row r="40">
          <cell r="M40">
            <v>5</v>
          </cell>
        </row>
        <row r="41">
          <cell r="M41">
            <v>5</v>
          </cell>
        </row>
        <row r="42">
          <cell r="M42">
            <v>5</v>
          </cell>
        </row>
        <row r="43">
          <cell r="M43">
            <v>5</v>
          </cell>
        </row>
        <row r="44">
          <cell r="M44">
            <v>5</v>
          </cell>
        </row>
        <row r="45">
          <cell r="M45">
            <v>5</v>
          </cell>
        </row>
        <row r="46">
          <cell r="M46">
            <v>5</v>
          </cell>
        </row>
        <row r="47">
          <cell r="M47">
            <v>5</v>
          </cell>
        </row>
        <row r="48">
          <cell r="M48" t="str">
            <v/>
          </cell>
        </row>
        <row r="49">
          <cell r="M49" t="str">
            <v/>
          </cell>
        </row>
        <row r="50">
          <cell r="M50">
            <v>6</v>
          </cell>
        </row>
        <row r="51">
          <cell r="M51">
            <v>6</v>
          </cell>
        </row>
        <row r="52">
          <cell r="M52">
            <v>6</v>
          </cell>
        </row>
        <row r="53">
          <cell r="M53">
            <v>6</v>
          </cell>
        </row>
        <row r="54">
          <cell r="M54">
            <v>6</v>
          </cell>
        </row>
        <row r="55">
          <cell r="M55">
            <v>6</v>
          </cell>
        </row>
        <row r="56">
          <cell r="M56">
            <v>6</v>
          </cell>
        </row>
        <row r="57">
          <cell r="M57">
            <v>6</v>
          </cell>
        </row>
        <row r="58">
          <cell r="M58" t="str">
            <v/>
          </cell>
        </row>
        <row r="59">
          <cell r="M59">
            <v>6</v>
          </cell>
        </row>
        <row r="60">
          <cell r="M60">
            <v>6</v>
          </cell>
        </row>
        <row r="61">
          <cell r="M61" t="str">
            <v/>
          </cell>
        </row>
        <row r="62">
          <cell r="M62">
            <v>7</v>
          </cell>
        </row>
        <row r="63">
          <cell r="M63">
            <v>7</v>
          </cell>
        </row>
        <row r="64">
          <cell r="M64">
            <v>7</v>
          </cell>
        </row>
        <row r="65">
          <cell r="M65">
            <v>7</v>
          </cell>
        </row>
        <row r="66">
          <cell r="M66">
            <v>7</v>
          </cell>
        </row>
        <row r="67">
          <cell r="M67" t="str">
            <v/>
          </cell>
        </row>
        <row r="68">
          <cell r="M68">
            <v>8</v>
          </cell>
        </row>
        <row r="69">
          <cell r="M69">
            <v>8</v>
          </cell>
        </row>
        <row r="70">
          <cell r="M70">
            <v>8</v>
          </cell>
        </row>
        <row r="71">
          <cell r="M71">
            <v>8</v>
          </cell>
        </row>
        <row r="72">
          <cell r="M72">
            <v>8</v>
          </cell>
        </row>
        <row r="73">
          <cell r="M73">
            <v>8</v>
          </cell>
        </row>
        <row r="74">
          <cell r="M74">
            <v>8</v>
          </cell>
        </row>
        <row r="75">
          <cell r="M75">
            <v>8</v>
          </cell>
        </row>
        <row r="76">
          <cell r="M76">
            <v>8</v>
          </cell>
        </row>
        <row r="77">
          <cell r="M77">
            <v>8</v>
          </cell>
        </row>
        <row r="78">
          <cell r="M78" t="str">
            <v/>
          </cell>
        </row>
        <row r="79">
          <cell r="M79">
            <v>9</v>
          </cell>
        </row>
        <row r="80">
          <cell r="M80">
            <v>9</v>
          </cell>
        </row>
        <row r="81">
          <cell r="M81">
            <v>9</v>
          </cell>
        </row>
        <row r="82">
          <cell r="M82">
            <v>9</v>
          </cell>
        </row>
        <row r="83">
          <cell r="M83">
            <v>9</v>
          </cell>
        </row>
        <row r="84">
          <cell r="M84">
            <v>9</v>
          </cell>
        </row>
        <row r="85">
          <cell r="M85">
            <v>9</v>
          </cell>
        </row>
        <row r="86">
          <cell r="M86">
            <v>9</v>
          </cell>
        </row>
        <row r="87">
          <cell r="M87" t="str">
            <v/>
          </cell>
        </row>
        <row r="88">
          <cell r="M88">
            <v>10</v>
          </cell>
        </row>
        <row r="89">
          <cell r="M89">
            <v>10</v>
          </cell>
        </row>
        <row r="90">
          <cell r="M90">
            <v>10</v>
          </cell>
        </row>
        <row r="91">
          <cell r="M91">
            <v>10</v>
          </cell>
        </row>
        <row r="92">
          <cell r="M92">
            <v>10</v>
          </cell>
        </row>
        <row r="93">
          <cell r="M93">
            <v>10</v>
          </cell>
        </row>
        <row r="94">
          <cell r="M94">
            <v>10</v>
          </cell>
        </row>
        <row r="95">
          <cell r="M95">
            <v>10</v>
          </cell>
        </row>
        <row r="96">
          <cell r="M96">
            <v>10</v>
          </cell>
        </row>
        <row r="97">
          <cell r="M97">
            <v>10</v>
          </cell>
        </row>
        <row r="98">
          <cell r="M98">
            <v>10</v>
          </cell>
        </row>
        <row r="99">
          <cell r="M99">
            <v>10</v>
          </cell>
        </row>
        <row r="100">
          <cell r="M100">
            <v>10</v>
          </cell>
        </row>
        <row r="101">
          <cell r="M101">
            <v>10</v>
          </cell>
        </row>
        <row r="102">
          <cell r="M102">
            <v>10</v>
          </cell>
        </row>
        <row r="103">
          <cell r="M103">
            <v>10</v>
          </cell>
        </row>
        <row r="104">
          <cell r="M104">
            <v>10</v>
          </cell>
        </row>
        <row r="105">
          <cell r="M105">
            <v>10</v>
          </cell>
        </row>
        <row r="106">
          <cell r="M106">
            <v>10</v>
          </cell>
        </row>
        <row r="107">
          <cell r="M107">
            <v>10</v>
          </cell>
        </row>
        <row r="108">
          <cell r="M108">
            <v>10</v>
          </cell>
        </row>
        <row r="109">
          <cell r="M109" t="str">
            <v/>
          </cell>
        </row>
        <row r="110">
          <cell r="M110">
            <v>11</v>
          </cell>
        </row>
        <row r="111">
          <cell r="M111">
            <v>11</v>
          </cell>
        </row>
        <row r="112">
          <cell r="M112">
            <v>11</v>
          </cell>
        </row>
        <row r="113">
          <cell r="M113">
            <v>11</v>
          </cell>
        </row>
        <row r="114">
          <cell r="M114">
            <v>11</v>
          </cell>
        </row>
        <row r="115">
          <cell r="M115">
            <v>11</v>
          </cell>
        </row>
        <row r="116">
          <cell r="M116">
            <v>11</v>
          </cell>
        </row>
        <row r="117">
          <cell r="M117">
            <v>11</v>
          </cell>
        </row>
        <row r="118">
          <cell r="M118">
            <v>11</v>
          </cell>
        </row>
        <row r="119">
          <cell r="M119">
            <v>11</v>
          </cell>
        </row>
        <row r="120">
          <cell r="M120">
            <v>11</v>
          </cell>
        </row>
        <row r="121">
          <cell r="M121">
            <v>11</v>
          </cell>
        </row>
        <row r="122">
          <cell r="M122">
            <v>11</v>
          </cell>
        </row>
        <row r="123">
          <cell r="M123">
            <v>11</v>
          </cell>
        </row>
        <row r="124">
          <cell r="M124">
            <v>11</v>
          </cell>
        </row>
        <row r="125">
          <cell r="M125">
            <v>11</v>
          </cell>
        </row>
        <row r="126">
          <cell r="M126" t="str">
            <v/>
          </cell>
        </row>
        <row r="127">
          <cell r="M127">
            <v>12</v>
          </cell>
        </row>
        <row r="128">
          <cell r="M128">
            <v>12</v>
          </cell>
        </row>
        <row r="129">
          <cell r="M129">
            <v>12</v>
          </cell>
        </row>
        <row r="130">
          <cell r="M130">
            <v>12</v>
          </cell>
        </row>
        <row r="131">
          <cell r="M131">
            <v>12</v>
          </cell>
        </row>
        <row r="132">
          <cell r="M132">
            <v>12</v>
          </cell>
        </row>
        <row r="133">
          <cell r="M133">
            <v>12</v>
          </cell>
        </row>
        <row r="134">
          <cell r="M134">
            <v>12</v>
          </cell>
        </row>
        <row r="135">
          <cell r="M135">
            <v>12</v>
          </cell>
        </row>
        <row r="136">
          <cell r="M136">
            <v>12</v>
          </cell>
        </row>
      </sheetData>
      <sheetData sheetId="6" refreshError="1">
        <row r="14">
          <cell r="C14" t="e">
            <v>#VALUE!</v>
          </cell>
        </row>
        <row r="15">
          <cell r="B15" t="str">
            <v>1.Administração Local</v>
          </cell>
          <cell r="C15">
            <v>1</v>
          </cell>
          <cell r="D15" t="str">
            <v>Administração Local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11</v>
          </cell>
        </row>
        <row r="26">
          <cell r="C26">
            <v>12</v>
          </cell>
        </row>
      </sheetData>
      <sheetData sheetId="7" refreshError="1">
        <row r="10">
          <cell r="G10">
            <v>2</v>
          </cell>
        </row>
      </sheetData>
      <sheetData sheetId="8" refreshError="1"/>
      <sheetData sheetId="9" refreshError="1">
        <row r="9">
          <cell r="J9">
            <v>1</v>
          </cell>
        </row>
        <row r="15">
          <cell r="A15" t="str">
            <v/>
          </cell>
          <cell r="B15">
            <v>1</v>
          </cell>
          <cell r="C15" t="str">
            <v>Administração Local</v>
          </cell>
          <cell r="H15" t="str">
            <v>Para aplicação de Adm. Local é necessário definir os eventos manualmente.</v>
          </cell>
        </row>
        <row r="27">
          <cell r="A27" t="str">
            <v>F</v>
          </cell>
        </row>
      </sheetData>
      <sheetData sheetId="10" refreshError="1">
        <row r="13">
          <cell r="B13" t="str">
            <v>Busca</v>
          </cell>
          <cell r="E13" t="str">
            <v>Item de Investimento</v>
          </cell>
          <cell r="F13" t="str">
            <v>Subitem de Investimento</v>
          </cell>
          <cell r="H13" t="str">
            <v>Situação</v>
          </cell>
          <cell r="I13" t="str">
            <v>Quantidade</v>
          </cell>
          <cell r="O13" t="str">
            <v>Investimento (R$)</v>
          </cell>
          <cell r="R13" t="str">
            <v>Descrição da Meta</v>
          </cell>
          <cell r="T13" t="str">
            <v>Lote de Licitação / nº do CTEF</v>
          </cell>
          <cell r="U13" t="str">
            <v>Investimento (R$)</v>
          </cell>
          <cell r="V13" t="str">
            <v>Divisão do Investimento</v>
          </cell>
          <cell r="W13" t="str">
            <v>Contrapartida Financeira (R$)</v>
          </cell>
          <cell r="X13" t="str">
            <v>Outros (R$)</v>
          </cell>
        </row>
        <row r="14">
          <cell r="B14" t="str">
            <v>Automático</v>
          </cell>
          <cell r="O14">
            <v>489059.35</v>
          </cell>
          <cell r="AA14">
            <v>11559.34999999998</v>
          </cell>
          <cell r="AB14">
            <v>0</v>
          </cell>
        </row>
        <row r="15">
          <cell r="B15" t="str">
            <v>Branco</v>
          </cell>
          <cell r="O15">
            <v>0</v>
          </cell>
          <cell r="AA15">
            <v>0</v>
          </cell>
          <cell r="AB15">
            <v>0</v>
          </cell>
        </row>
        <row r="16">
          <cell r="B16" t="str">
            <v>Branco</v>
          </cell>
          <cell r="O16">
            <v>0</v>
          </cell>
          <cell r="AA16">
            <v>0</v>
          </cell>
          <cell r="AB16">
            <v>0</v>
          </cell>
        </row>
        <row r="17">
          <cell r="B17" t="str">
            <v>Branco</v>
          </cell>
          <cell r="O17">
            <v>0</v>
          </cell>
          <cell r="AA17">
            <v>0</v>
          </cell>
          <cell r="AB17">
            <v>0</v>
          </cell>
        </row>
        <row r="18">
          <cell r="B18" t="str">
            <v>Branco</v>
          </cell>
          <cell r="O18">
            <v>0</v>
          </cell>
          <cell r="AA18">
            <v>0</v>
          </cell>
          <cell r="AB18">
            <v>0</v>
          </cell>
        </row>
        <row r="19">
          <cell r="B19" t="str">
            <v>Branco</v>
          </cell>
          <cell r="O19">
            <v>0</v>
          </cell>
          <cell r="AA19">
            <v>0</v>
          </cell>
          <cell r="AB19">
            <v>0</v>
          </cell>
        </row>
        <row r="20">
          <cell r="B20" t="str">
            <v>Branco</v>
          </cell>
          <cell r="O20">
            <v>0</v>
          </cell>
          <cell r="AA20">
            <v>0</v>
          </cell>
          <cell r="AB20">
            <v>0</v>
          </cell>
        </row>
        <row r="21">
          <cell r="B21" t="str">
            <v>Branco</v>
          </cell>
          <cell r="O21">
            <v>0</v>
          </cell>
          <cell r="AA21">
            <v>0</v>
          </cell>
          <cell r="AB21">
            <v>0</v>
          </cell>
        </row>
        <row r="22">
          <cell r="B22" t="str">
            <v>Branco</v>
          </cell>
          <cell r="O22">
            <v>0</v>
          </cell>
          <cell r="AA22">
            <v>0</v>
          </cell>
          <cell r="AB22">
            <v>0</v>
          </cell>
        </row>
        <row r="23">
          <cell r="B23" t="str">
            <v>Branco</v>
          </cell>
          <cell r="O23">
            <v>0</v>
          </cell>
          <cell r="AA23">
            <v>0</v>
          </cell>
          <cell r="AB23">
            <v>0</v>
          </cell>
        </row>
        <row r="24">
          <cell r="B24" t="str">
            <v>TR$</v>
          </cell>
          <cell r="O24">
            <v>489059.35</v>
          </cell>
          <cell r="AA24">
            <v>11559.35</v>
          </cell>
          <cell r="AB24">
            <v>0</v>
          </cell>
        </row>
      </sheetData>
      <sheetData sheetId="11" refreshError="1">
        <row r="3">
          <cell r="A3" t="b">
            <v>0</v>
          </cell>
        </row>
        <row r="7">
          <cell r="O7" t="str">
            <v>Nº MEDIÇÃO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 refreshError="1">
        <row r="7">
          <cell r="O7">
            <v>489059.35</v>
          </cell>
        </row>
        <row r="26">
          <cell r="AC26">
            <v>0</v>
          </cell>
          <cell r="AD26">
            <v>0</v>
          </cell>
        </row>
        <row r="27">
          <cell r="AC27">
            <v>0</v>
          </cell>
          <cell r="AD27">
            <v>0</v>
          </cell>
        </row>
      </sheetData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ÇÃO DE CUSTOS"/>
      <sheetName val="BCO DE SEMENTES CORRETA"/>
      <sheetName val="QUADRA MULTI_USO"/>
      <sheetName val="CTO DE ATIVIDADES CORRETO"/>
      <sheetName val="ORÇAMENTO GLOBAL"/>
      <sheetName val="FOSSA e SUMIDOURO"/>
      <sheetName val="Orçamento Banco em Alvenaria"/>
      <sheetName val="Orçamento Cisterna"/>
      <sheetName val="COMPOSIÇÃO _FOSSA E SUMIDOURO_"/>
      <sheetName val="elétrico com códigos_3_"/>
      <sheetName val="QCI FINAL"/>
      <sheetName val="CRONOGRAMA GLOBAL"/>
      <sheetName val="CRON. GLOBAL S EQUIPA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MORIA DE CALCULO"/>
      <sheetName val="Orçamento"/>
      <sheetName val="QCI"/>
      <sheetName val="CRONOGRAMA"/>
      <sheetName val="COMPOSIÇÃO DO BDI "/>
      <sheetName val="COMPOSIÇÃO CUSTO"/>
      <sheetName val="MODELO 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ção"/>
      <sheetName val="Memória de Cálculo"/>
      <sheetName val="Planilha_Ajustada"/>
      <sheetName val="PLAN_FINAL"/>
      <sheetName val="Cronograma_FINAL"/>
    </sheetNames>
    <sheetDataSet>
      <sheetData sheetId="0"/>
      <sheetData sheetId="1"/>
      <sheetData sheetId="2"/>
      <sheetData sheetId="3"/>
      <sheetData sheetId="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0"/>
  <sheetViews>
    <sheetView showOutlineSymbols="0" showWhiteSpace="0" view="pageBreakPreview" topLeftCell="A4" zoomScaleNormal="100" zoomScaleSheetLayoutView="100" workbookViewId="0">
      <selection activeCell="H8" sqref="H8"/>
    </sheetView>
  </sheetViews>
  <sheetFormatPr defaultRowHeight="14.25" x14ac:dyDescent="0.2"/>
  <cols>
    <col min="1" max="1" width="17" bestFit="1" customWidth="1"/>
    <col min="2" max="2" width="64" customWidth="1"/>
    <col min="3" max="3" width="6.5" style="108" customWidth="1"/>
    <col min="4" max="4" width="10" style="111" bestFit="1" customWidth="1"/>
    <col min="5" max="5" width="60" bestFit="1" customWidth="1"/>
    <col min="6" max="6" width="18" bestFit="1" customWidth="1"/>
  </cols>
  <sheetData>
    <row r="1" spans="1:5" ht="19.5" customHeight="1" x14ac:dyDescent="0.2">
      <c r="A1" s="1" t="s">
        <v>13</v>
      </c>
      <c r="B1" s="38" t="s">
        <v>184</v>
      </c>
      <c r="C1" s="156" t="s">
        <v>14</v>
      </c>
      <c r="D1" s="157"/>
      <c r="E1" s="151" t="e" vm="1">
        <v>#VALUE!</v>
      </c>
    </row>
    <row r="2" spans="1:5" ht="30.75" customHeight="1" thickBot="1" x14ac:dyDescent="0.25">
      <c r="A2" s="2" t="s">
        <v>69</v>
      </c>
      <c r="B2" s="23" t="s">
        <v>183</v>
      </c>
      <c r="C2" s="158">
        <v>1599381.24</v>
      </c>
      <c r="D2" s="159"/>
      <c r="E2" s="152"/>
    </row>
    <row r="3" spans="1:5" ht="19.5" customHeight="1" x14ac:dyDescent="0.2">
      <c r="A3" s="1" t="s">
        <v>15</v>
      </c>
      <c r="B3" s="25" t="s">
        <v>182</v>
      </c>
      <c r="C3" s="156" t="s">
        <v>70</v>
      </c>
      <c r="D3" s="157"/>
      <c r="E3" s="152"/>
    </row>
    <row r="4" spans="1:5" ht="33.75" customHeight="1" thickBot="1" x14ac:dyDescent="0.25">
      <c r="A4" s="33" t="s">
        <v>74</v>
      </c>
      <c r="B4" s="23" t="s">
        <v>197</v>
      </c>
      <c r="C4" s="160">
        <v>0.26369999999999999</v>
      </c>
      <c r="D4" s="161"/>
      <c r="E4" s="39" t="s">
        <v>181</v>
      </c>
    </row>
    <row r="5" spans="1:5" ht="4.5" customHeight="1" thickBot="1" x14ac:dyDescent="0.25">
      <c r="A5" s="34"/>
      <c r="B5" s="35"/>
      <c r="C5" s="88"/>
      <c r="D5" s="109"/>
      <c r="E5" s="37"/>
    </row>
    <row r="6" spans="1:5" ht="18.75" customHeight="1" thickBot="1" x14ac:dyDescent="0.25">
      <c r="A6" s="153" t="s">
        <v>16</v>
      </c>
      <c r="B6" s="154"/>
      <c r="C6" s="154"/>
      <c r="D6" s="154"/>
      <c r="E6" s="155"/>
    </row>
    <row r="7" spans="1:5" ht="5.25" customHeight="1" x14ac:dyDescent="0.2">
      <c r="A7" s="148"/>
      <c r="B7" s="149"/>
      <c r="C7" s="149"/>
      <c r="D7" s="149"/>
      <c r="E7" s="150"/>
    </row>
    <row r="8" spans="1:5" ht="30" customHeight="1" x14ac:dyDescent="0.2">
      <c r="A8" s="40" t="s">
        <v>71</v>
      </c>
      <c r="B8" s="40" t="s">
        <v>60</v>
      </c>
      <c r="C8" s="41" t="s">
        <v>72</v>
      </c>
      <c r="D8" s="110" t="s">
        <v>73</v>
      </c>
      <c r="E8" s="40" t="s">
        <v>16</v>
      </c>
    </row>
    <row r="9" spans="1:5" ht="19.5" customHeight="1" x14ac:dyDescent="0.2">
      <c r="A9" s="96" t="s">
        <v>4</v>
      </c>
      <c r="B9" s="96" t="s">
        <v>5</v>
      </c>
      <c r="C9" s="107"/>
      <c r="D9" s="97"/>
      <c r="E9" s="96"/>
    </row>
    <row r="10" spans="1:5" ht="41.25" customHeight="1" x14ac:dyDescent="0.2">
      <c r="A10" s="289" t="s">
        <v>6</v>
      </c>
      <c r="B10" s="289" t="s">
        <v>199</v>
      </c>
      <c r="C10" s="291" t="s">
        <v>7</v>
      </c>
      <c r="D10" s="292">
        <v>3</v>
      </c>
      <c r="E10" s="289" t="s">
        <v>937</v>
      </c>
    </row>
    <row r="11" spans="1:5" ht="41.25" customHeight="1" x14ac:dyDescent="0.2">
      <c r="A11" s="289" t="s">
        <v>200</v>
      </c>
      <c r="B11" s="289" t="s">
        <v>202</v>
      </c>
      <c r="C11" s="291" t="s">
        <v>194</v>
      </c>
      <c r="D11" s="301">
        <v>140.91999999999999</v>
      </c>
      <c r="E11" s="289" t="s">
        <v>938</v>
      </c>
    </row>
    <row r="12" spans="1:5" ht="22.5" customHeight="1" x14ac:dyDescent="0.2">
      <c r="A12" s="96" t="s">
        <v>8</v>
      </c>
      <c r="B12" s="96" t="s">
        <v>203</v>
      </c>
      <c r="C12" s="107"/>
      <c r="D12" s="97"/>
      <c r="E12" s="96"/>
    </row>
    <row r="13" spans="1:5" ht="153" x14ac:dyDescent="0.2">
      <c r="A13" s="289" t="s">
        <v>9</v>
      </c>
      <c r="B13" s="289" t="s">
        <v>205</v>
      </c>
      <c r="C13" s="291" t="s">
        <v>10</v>
      </c>
      <c r="D13" s="290" t="s">
        <v>920</v>
      </c>
      <c r="E13" s="289" t="s">
        <v>939</v>
      </c>
    </row>
    <row r="14" spans="1:5" ht="102" x14ac:dyDescent="0.2">
      <c r="A14" s="289" t="s">
        <v>11</v>
      </c>
      <c r="B14" s="289" t="s">
        <v>207</v>
      </c>
      <c r="C14" s="291" t="s">
        <v>7</v>
      </c>
      <c r="D14" s="301">
        <v>33.07</v>
      </c>
      <c r="E14" s="302" t="s">
        <v>940</v>
      </c>
    </row>
    <row r="15" spans="1:5" ht="48.75" customHeight="1" x14ac:dyDescent="0.2">
      <c r="A15" s="289" t="s">
        <v>208</v>
      </c>
      <c r="B15" s="289" t="s">
        <v>210</v>
      </c>
      <c r="C15" s="291" t="s">
        <v>7</v>
      </c>
      <c r="D15" s="301">
        <v>33.07</v>
      </c>
      <c r="E15" s="302" t="s">
        <v>941</v>
      </c>
    </row>
    <row r="16" spans="1:5" ht="89.25" x14ac:dyDescent="0.2">
      <c r="A16" s="289" t="s">
        <v>211</v>
      </c>
      <c r="B16" s="289" t="s">
        <v>213</v>
      </c>
      <c r="C16" s="291" t="s">
        <v>10</v>
      </c>
      <c r="D16" s="301">
        <v>17.84</v>
      </c>
      <c r="E16" s="289" t="s">
        <v>942</v>
      </c>
    </row>
    <row r="17" spans="1:5" ht="25.5" x14ac:dyDescent="0.2">
      <c r="A17" s="289" t="s">
        <v>214</v>
      </c>
      <c r="B17" s="289" t="s">
        <v>216</v>
      </c>
      <c r="C17" s="291" t="s">
        <v>10</v>
      </c>
      <c r="D17" s="301">
        <v>66.2</v>
      </c>
      <c r="E17" s="289" t="s">
        <v>943</v>
      </c>
    </row>
    <row r="18" spans="1:5" ht="51" x14ac:dyDescent="0.2">
      <c r="A18" s="289" t="s">
        <v>217</v>
      </c>
      <c r="B18" s="289" t="s">
        <v>219</v>
      </c>
      <c r="C18" s="291" t="s">
        <v>10</v>
      </c>
      <c r="D18" s="293">
        <v>1001.42</v>
      </c>
      <c r="E18" s="289" t="s">
        <v>944</v>
      </c>
    </row>
    <row r="19" spans="1:5" ht="60" customHeight="1" x14ac:dyDescent="0.2">
      <c r="A19" s="289" t="s">
        <v>220</v>
      </c>
      <c r="B19" s="289" t="s">
        <v>222</v>
      </c>
      <c r="C19" s="291" t="s">
        <v>7</v>
      </c>
      <c r="D19" s="293">
        <v>1619.61</v>
      </c>
      <c r="E19" s="289" t="s">
        <v>945</v>
      </c>
    </row>
    <row r="20" spans="1:5" ht="69.95" customHeight="1" x14ac:dyDescent="0.2">
      <c r="A20" s="289" t="s">
        <v>223</v>
      </c>
      <c r="B20" s="289" t="s">
        <v>225</v>
      </c>
      <c r="C20" s="291" t="s">
        <v>10</v>
      </c>
      <c r="D20" s="301">
        <v>29.2</v>
      </c>
      <c r="E20" s="289" t="s">
        <v>946</v>
      </c>
    </row>
    <row r="21" spans="1:5" ht="38.25" x14ac:dyDescent="0.2">
      <c r="A21" s="289" t="s">
        <v>226</v>
      </c>
      <c r="B21" s="289" t="s">
        <v>228</v>
      </c>
      <c r="C21" s="291" t="s">
        <v>10</v>
      </c>
      <c r="D21" s="301">
        <v>29.2</v>
      </c>
      <c r="E21" s="289" t="s">
        <v>947</v>
      </c>
    </row>
    <row r="22" spans="1:5" ht="38.25" x14ac:dyDescent="0.2">
      <c r="A22" s="289" t="s">
        <v>229</v>
      </c>
      <c r="B22" s="289" t="s">
        <v>231</v>
      </c>
      <c r="C22" s="291" t="s">
        <v>232</v>
      </c>
      <c r="D22" s="301">
        <v>87.6</v>
      </c>
      <c r="E22" s="289" t="s">
        <v>949</v>
      </c>
    </row>
    <row r="23" spans="1:5" ht="38.25" x14ac:dyDescent="0.2">
      <c r="A23" s="289" t="s">
        <v>233</v>
      </c>
      <c r="B23" s="289" t="s">
        <v>235</v>
      </c>
      <c r="C23" s="291" t="s">
        <v>7</v>
      </c>
      <c r="D23" s="293">
        <v>1619.61</v>
      </c>
      <c r="E23" s="289" t="s">
        <v>948</v>
      </c>
    </row>
    <row r="24" spans="1:5" ht="51" x14ac:dyDescent="0.2">
      <c r="A24" s="289" t="s">
        <v>236</v>
      </c>
      <c r="B24" s="289" t="s">
        <v>238</v>
      </c>
      <c r="C24" s="291" t="s">
        <v>10</v>
      </c>
      <c r="D24" s="301">
        <v>76.8</v>
      </c>
      <c r="E24" s="289" t="s">
        <v>950</v>
      </c>
    </row>
    <row r="25" spans="1:5" ht="51" x14ac:dyDescent="0.2">
      <c r="A25" s="289" t="s">
        <v>239</v>
      </c>
      <c r="B25" s="289" t="s">
        <v>241</v>
      </c>
      <c r="C25" s="291" t="s">
        <v>7</v>
      </c>
      <c r="D25" s="301">
        <v>19.47</v>
      </c>
      <c r="E25" s="289" t="s">
        <v>951</v>
      </c>
    </row>
    <row r="26" spans="1:5" x14ac:dyDescent="0.2">
      <c r="A26" s="96" t="s">
        <v>242</v>
      </c>
      <c r="B26" s="96" t="s">
        <v>243</v>
      </c>
      <c r="C26" s="107"/>
      <c r="D26" s="97"/>
      <c r="E26" s="96"/>
    </row>
    <row r="27" spans="1:5" x14ac:dyDescent="0.2">
      <c r="A27" s="96" t="s">
        <v>244</v>
      </c>
      <c r="B27" s="96" t="s">
        <v>245</v>
      </c>
      <c r="C27" s="107"/>
      <c r="D27" s="97"/>
      <c r="E27" s="96"/>
    </row>
    <row r="28" spans="1:5" ht="38.25" x14ac:dyDescent="0.2">
      <c r="A28" s="289" t="s">
        <v>246</v>
      </c>
      <c r="B28" s="289" t="s">
        <v>248</v>
      </c>
      <c r="C28" s="291" t="s">
        <v>7</v>
      </c>
      <c r="D28" s="301">
        <v>205.01</v>
      </c>
      <c r="E28" s="289" t="s">
        <v>952</v>
      </c>
    </row>
    <row r="29" spans="1:5" ht="38.25" x14ac:dyDescent="0.2">
      <c r="A29" s="289" t="s">
        <v>249</v>
      </c>
      <c r="B29" s="289" t="s">
        <v>251</v>
      </c>
      <c r="C29" s="291" t="s">
        <v>12</v>
      </c>
      <c r="D29" s="301">
        <v>168.2</v>
      </c>
      <c r="E29" s="289" t="s">
        <v>953</v>
      </c>
    </row>
    <row r="30" spans="1:5" ht="38.25" x14ac:dyDescent="0.2">
      <c r="A30" s="289" t="s">
        <v>252</v>
      </c>
      <c r="B30" s="289" t="s">
        <v>254</v>
      </c>
      <c r="C30" s="291" t="s">
        <v>12</v>
      </c>
      <c r="D30" s="301">
        <v>696.6</v>
      </c>
      <c r="E30" s="289" t="s">
        <v>954</v>
      </c>
    </row>
    <row r="31" spans="1:5" ht="38.25" x14ac:dyDescent="0.2">
      <c r="A31" s="289" t="s">
        <v>255</v>
      </c>
      <c r="B31" s="289" t="s">
        <v>257</v>
      </c>
      <c r="C31" s="291" t="s">
        <v>12</v>
      </c>
      <c r="D31" s="301">
        <v>632.4</v>
      </c>
      <c r="E31" s="289" t="s">
        <v>955</v>
      </c>
    </row>
    <row r="32" spans="1:5" ht="25.5" x14ac:dyDescent="0.2">
      <c r="A32" s="289" t="s">
        <v>258</v>
      </c>
      <c r="B32" s="289" t="s">
        <v>260</v>
      </c>
      <c r="C32" s="291" t="s">
        <v>12</v>
      </c>
      <c r="D32" s="301">
        <v>133.6</v>
      </c>
      <c r="E32" s="289" t="s">
        <v>956</v>
      </c>
    </row>
    <row r="33" spans="1:5" ht="25.5" x14ac:dyDescent="0.2">
      <c r="A33" s="289" t="s">
        <v>261</v>
      </c>
      <c r="B33" s="289" t="s">
        <v>263</v>
      </c>
      <c r="C33" s="291" t="s">
        <v>12</v>
      </c>
      <c r="D33" s="301">
        <v>50.3</v>
      </c>
      <c r="E33" s="289" t="s">
        <v>957</v>
      </c>
    </row>
    <row r="34" spans="1:5" ht="38.25" x14ac:dyDescent="0.2">
      <c r="A34" s="289" t="s">
        <v>264</v>
      </c>
      <c r="B34" s="289" t="s">
        <v>266</v>
      </c>
      <c r="C34" s="291" t="s">
        <v>10</v>
      </c>
      <c r="D34" s="301">
        <v>30.11</v>
      </c>
      <c r="E34" s="289" t="s">
        <v>958</v>
      </c>
    </row>
    <row r="35" spans="1:5" ht="25.5" x14ac:dyDescent="0.2">
      <c r="A35" s="289" t="s">
        <v>267</v>
      </c>
      <c r="B35" s="289" t="s">
        <v>269</v>
      </c>
      <c r="C35" s="291" t="s">
        <v>10</v>
      </c>
      <c r="D35" s="301">
        <v>30.11</v>
      </c>
      <c r="E35" s="289" t="s">
        <v>959</v>
      </c>
    </row>
    <row r="36" spans="1:5" x14ac:dyDescent="0.2">
      <c r="A36" s="96" t="s">
        <v>270</v>
      </c>
      <c r="B36" s="96" t="s">
        <v>271</v>
      </c>
      <c r="C36" s="107"/>
      <c r="D36" s="97"/>
      <c r="E36" s="96"/>
    </row>
    <row r="37" spans="1:5" ht="38.25" x14ac:dyDescent="0.2">
      <c r="A37" s="289" t="s">
        <v>272</v>
      </c>
      <c r="B37" s="289" t="s">
        <v>274</v>
      </c>
      <c r="C37" s="291" t="s">
        <v>7</v>
      </c>
      <c r="D37" s="301">
        <v>336.92</v>
      </c>
      <c r="E37" s="289" t="s">
        <v>960</v>
      </c>
    </row>
    <row r="38" spans="1:5" ht="38.25" x14ac:dyDescent="0.2">
      <c r="A38" s="289" t="s">
        <v>275</v>
      </c>
      <c r="B38" s="289" t="s">
        <v>251</v>
      </c>
      <c r="C38" s="291" t="s">
        <v>12</v>
      </c>
      <c r="D38" s="301">
        <v>343.2</v>
      </c>
      <c r="E38" s="289" t="s">
        <v>961</v>
      </c>
    </row>
    <row r="39" spans="1:5" ht="25.5" x14ac:dyDescent="0.2">
      <c r="A39" s="289" t="s">
        <v>276</v>
      </c>
      <c r="B39" s="289" t="s">
        <v>278</v>
      </c>
      <c r="C39" s="291" t="s">
        <v>12</v>
      </c>
      <c r="D39" s="301">
        <v>3.1</v>
      </c>
      <c r="E39" s="289" t="s">
        <v>962</v>
      </c>
    </row>
    <row r="40" spans="1:5" ht="38.25" x14ac:dyDescent="0.2">
      <c r="A40" s="289" t="s">
        <v>279</v>
      </c>
      <c r="B40" s="289" t="s">
        <v>254</v>
      </c>
      <c r="C40" s="291" t="s">
        <v>12</v>
      </c>
      <c r="D40" s="301">
        <v>549.6</v>
      </c>
      <c r="E40" s="289" t="s">
        <v>963</v>
      </c>
    </row>
    <row r="41" spans="1:5" ht="25.5" x14ac:dyDescent="0.2">
      <c r="A41" s="289" t="s">
        <v>280</v>
      </c>
      <c r="B41" s="289" t="s">
        <v>257</v>
      </c>
      <c r="C41" s="291" t="s">
        <v>12</v>
      </c>
      <c r="D41" s="301">
        <v>274.60000000000002</v>
      </c>
      <c r="E41" s="289" t="s">
        <v>964</v>
      </c>
    </row>
    <row r="42" spans="1:5" ht="25.5" x14ac:dyDescent="0.2">
      <c r="A42" s="289" t="s">
        <v>281</v>
      </c>
      <c r="B42" s="289" t="s">
        <v>260</v>
      </c>
      <c r="C42" s="291" t="s">
        <v>12</v>
      </c>
      <c r="D42" s="301">
        <v>88.3</v>
      </c>
      <c r="E42" s="289" t="s">
        <v>965</v>
      </c>
    </row>
    <row r="43" spans="1:5" ht="38.25" x14ac:dyDescent="0.2">
      <c r="A43" s="289" t="s">
        <v>282</v>
      </c>
      <c r="B43" s="289" t="s">
        <v>266</v>
      </c>
      <c r="C43" s="291" t="s">
        <v>10</v>
      </c>
      <c r="D43" s="301">
        <v>20.399999999999999</v>
      </c>
      <c r="E43" s="289" t="s">
        <v>966</v>
      </c>
    </row>
    <row r="44" spans="1:5" ht="38.25" x14ac:dyDescent="0.2">
      <c r="A44" s="289" t="s">
        <v>283</v>
      </c>
      <c r="B44" s="289" t="s">
        <v>269</v>
      </c>
      <c r="C44" s="291" t="s">
        <v>10</v>
      </c>
      <c r="D44" s="301">
        <v>20.399999999999999</v>
      </c>
      <c r="E44" s="289" t="s">
        <v>966</v>
      </c>
    </row>
    <row r="45" spans="1:5" ht="25.5" x14ac:dyDescent="0.2">
      <c r="A45" s="289" t="s">
        <v>284</v>
      </c>
      <c r="B45" s="289" t="s">
        <v>286</v>
      </c>
      <c r="C45" s="291" t="s">
        <v>7</v>
      </c>
      <c r="D45" s="301">
        <v>336.92</v>
      </c>
      <c r="E45" s="289" t="s">
        <v>967</v>
      </c>
    </row>
    <row r="46" spans="1:5" x14ac:dyDescent="0.2">
      <c r="A46" s="96" t="s">
        <v>287</v>
      </c>
      <c r="B46" s="96" t="s">
        <v>288</v>
      </c>
      <c r="C46" s="107"/>
      <c r="D46" s="97"/>
      <c r="E46" s="96"/>
    </row>
    <row r="47" spans="1:5" x14ac:dyDescent="0.2">
      <c r="A47" s="96" t="s">
        <v>289</v>
      </c>
      <c r="B47" s="96" t="s">
        <v>290</v>
      </c>
      <c r="C47" s="107"/>
      <c r="D47" s="97"/>
      <c r="E47" s="96"/>
    </row>
    <row r="48" spans="1:5" ht="38.25" x14ac:dyDescent="0.2">
      <c r="A48" s="289" t="s">
        <v>291</v>
      </c>
      <c r="B48" s="289" t="s">
        <v>293</v>
      </c>
      <c r="C48" s="291" t="s">
        <v>7</v>
      </c>
      <c r="D48" s="301">
        <v>376.85</v>
      </c>
      <c r="E48" s="289" t="s">
        <v>968</v>
      </c>
    </row>
    <row r="49" spans="1:5" ht="38.25" x14ac:dyDescent="0.2">
      <c r="A49" s="289" t="s">
        <v>294</v>
      </c>
      <c r="B49" s="289" t="s">
        <v>296</v>
      </c>
      <c r="C49" s="291" t="s">
        <v>12</v>
      </c>
      <c r="D49" s="301">
        <v>476.7</v>
      </c>
      <c r="E49" s="289" t="s">
        <v>969</v>
      </c>
    </row>
    <row r="50" spans="1:5" ht="38.25" x14ac:dyDescent="0.2">
      <c r="A50" s="289" t="s">
        <v>297</v>
      </c>
      <c r="B50" s="289" t="s">
        <v>299</v>
      </c>
      <c r="C50" s="291" t="s">
        <v>12</v>
      </c>
      <c r="D50" s="293">
        <v>1031</v>
      </c>
      <c r="E50" s="289" t="s">
        <v>970</v>
      </c>
    </row>
    <row r="51" spans="1:5" ht="38.25" x14ac:dyDescent="0.2">
      <c r="A51" s="289" t="s">
        <v>300</v>
      </c>
      <c r="B51" s="289" t="s">
        <v>302</v>
      </c>
      <c r="C51" s="291" t="s">
        <v>12</v>
      </c>
      <c r="D51" s="301">
        <v>276.3</v>
      </c>
      <c r="E51" s="289" t="s">
        <v>971</v>
      </c>
    </row>
    <row r="52" spans="1:5" ht="38.25" x14ac:dyDescent="0.2">
      <c r="A52" s="289" t="s">
        <v>303</v>
      </c>
      <c r="B52" s="289" t="s">
        <v>305</v>
      </c>
      <c r="C52" s="291" t="s">
        <v>12</v>
      </c>
      <c r="D52" s="301">
        <v>206</v>
      </c>
      <c r="E52" s="289" t="s">
        <v>972</v>
      </c>
    </row>
    <row r="53" spans="1:5" ht="38.25" x14ac:dyDescent="0.2">
      <c r="A53" s="289" t="s">
        <v>306</v>
      </c>
      <c r="B53" s="289" t="s">
        <v>266</v>
      </c>
      <c r="C53" s="291" t="s">
        <v>10</v>
      </c>
      <c r="D53" s="301">
        <v>19.72</v>
      </c>
      <c r="E53" s="289" t="s">
        <v>973</v>
      </c>
    </row>
    <row r="54" spans="1:5" ht="25.5" x14ac:dyDescent="0.2">
      <c r="A54" s="289" t="s">
        <v>307</v>
      </c>
      <c r="B54" s="289" t="s">
        <v>269</v>
      </c>
      <c r="C54" s="291" t="s">
        <v>10</v>
      </c>
      <c r="D54" s="301">
        <v>19.72</v>
      </c>
      <c r="E54" s="289" t="s">
        <v>974</v>
      </c>
    </row>
    <row r="55" spans="1:5" x14ac:dyDescent="0.2">
      <c r="A55" s="96" t="s">
        <v>308</v>
      </c>
      <c r="B55" s="96" t="s">
        <v>309</v>
      </c>
      <c r="C55" s="107"/>
      <c r="D55" s="97"/>
      <c r="E55" s="96"/>
    </row>
    <row r="56" spans="1:5" ht="38.25" x14ac:dyDescent="0.2">
      <c r="A56" s="289" t="s">
        <v>310</v>
      </c>
      <c r="B56" s="289" t="s">
        <v>312</v>
      </c>
      <c r="C56" s="291" t="s">
        <v>7</v>
      </c>
      <c r="D56" s="292">
        <v>431.5</v>
      </c>
      <c r="E56" s="289" t="s">
        <v>975</v>
      </c>
    </row>
    <row r="57" spans="1:5" ht="38.25" x14ac:dyDescent="0.2">
      <c r="A57" s="289" t="s">
        <v>313</v>
      </c>
      <c r="B57" s="289" t="s">
        <v>296</v>
      </c>
      <c r="C57" s="291" t="s">
        <v>12</v>
      </c>
      <c r="D57" s="292">
        <v>472.2</v>
      </c>
      <c r="E57" s="289" t="s">
        <v>976</v>
      </c>
    </row>
    <row r="58" spans="1:5" ht="38.25" x14ac:dyDescent="0.2">
      <c r="A58" s="289" t="s">
        <v>314</v>
      </c>
      <c r="B58" s="289" t="s">
        <v>316</v>
      </c>
      <c r="C58" s="291" t="s">
        <v>12</v>
      </c>
      <c r="D58" s="292">
        <v>207.1</v>
      </c>
      <c r="E58" s="289" t="s">
        <v>977</v>
      </c>
    </row>
    <row r="59" spans="1:5" ht="38.25" x14ac:dyDescent="0.2">
      <c r="A59" s="289" t="s">
        <v>317</v>
      </c>
      <c r="B59" s="289" t="s">
        <v>319</v>
      </c>
      <c r="C59" s="291" t="s">
        <v>12</v>
      </c>
      <c r="D59" s="292">
        <v>345.3</v>
      </c>
      <c r="E59" s="289" t="s">
        <v>978</v>
      </c>
    </row>
    <row r="60" spans="1:5" ht="38.25" x14ac:dyDescent="0.2">
      <c r="A60" s="289" t="s">
        <v>320</v>
      </c>
      <c r="B60" s="289" t="s">
        <v>299</v>
      </c>
      <c r="C60" s="291" t="s">
        <v>12</v>
      </c>
      <c r="D60" s="292">
        <v>512.5</v>
      </c>
      <c r="E60" s="289" t="s">
        <v>979</v>
      </c>
    </row>
    <row r="61" spans="1:5" ht="38.25" x14ac:dyDescent="0.2">
      <c r="A61" s="289" t="s">
        <v>321</v>
      </c>
      <c r="B61" s="289" t="s">
        <v>302</v>
      </c>
      <c r="C61" s="291" t="s">
        <v>12</v>
      </c>
      <c r="D61" s="292">
        <v>595.29999999999995</v>
      </c>
      <c r="E61" s="289" t="s">
        <v>980</v>
      </c>
    </row>
    <row r="62" spans="1:5" ht="38.25" x14ac:dyDescent="0.2">
      <c r="A62" s="289" t="s">
        <v>322</v>
      </c>
      <c r="B62" s="289" t="s">
        <v>305</v>
      </c>
      <c r="C62" s="291" t="s">
        <v>12</v>
      </c>
      <c r="D62" s="292">
        <v>226.7</v>
      </c>
      <c r="E62" s="289" t="s">
        <v>981</v>
      </c>
    </row>
    <row r="63" spans="1:5" ht="38.25" x14ac:dyDescent="0.2">
      <c r="A63" s="289" t="s">
        <v>323</v>
      </c>
      <c r="B63" s="289" t="s">
        <v>266</v>
      </c>
      <c r="C63" s="291" t="s">
        <v>10</v>
      </c>
      <c r="D63" s="292">
        <v>34.57</v>
      </c>
      <c r="E63" s="289" t="s">
        <v>982</v>
      </c>
    </row>
    <row r="64" spans="1:5" ht="25.5" x14ac:dyDescent="0.2">
      <c r="A64" s="289" t="s">
        <v>324</v>
      </c>
      <c r="B64" s="289" t="s">
        <v>269</v>
      </c>
      <c r="C64" s="291" t="s">
        <v>10</v>
      </c>
      <c r="D64" s="292">
        <v>34.57</v>
      </c>
      <c r="E64" s="289" t="s">
        <v>983</v>
      </c>
    </row>
    <row r="65" spans="1:5" ht="38.25" x14ac:dyDescent="0.2">
      <c r="A65" s="289" t="s">
        <v>325</v>
      </c>
      <c r="B65" s="289" t="s">
        <v>327</v>
      </c>
      <c r="C65" s="291" t="s">
        <v>194</v>
      </c>
      <c r="D65" s="292">
        <v>102.32</v>
      </c>
      <c r="E65" s="289" t="s">
        <v>984</v>
      </c>
    </row>
    <row r="66" spans="1:5" x14ac:dyDescent="0.2">
      <c r="A66" s="96" t="s">
        <v>328</v>
      </c>
      <c r="B66" s="96" t="s">
        <v>329</v>
      </c>
      <c r="C66" s="107"/>
      <c r="D66" s="97"/>
      <c r="E66" s="96"/>
    </row>
    <row r="67" spans="1:5" ht="38.25" x14ac:dyDescent="0.2">
      <c r="A67" s="289" t="s">
        <v>330</v>
      </c>
      <c r="B67" s="289" t="s">
        <v>332</v>
      </c>
      <c r="C67" s="291" t="s">
        <v>7</v>
      </c>
      <c r="D67" s="292">
        <v>205.96</v>
      </c>
      <c r="E67" s="289" t="s">
        <v>985</v>
      </c>
    </row>
    <row r="68" spans="1:5" ht="38.25" x14ac:dyDescent="0.2">
      <c r="A68" s="289" t="s">
        <v>333</v>
      </c>
      <c r="B68" s="289" t="s">
        <v>335</v>
      </c>
      <c r="C68" s="291" t="s">
        <v>12</v>
      </c>
      <c r="D68" s="292">
        <v>564.4</v>
      </c>
      <c r="E68" s="289" t="s">
        <v>986</v>
      </c>
    </row>
    <row r="69" spans="1:5" ht="25.5" x14ac:dyDescent="0.2">
      <c r="A69" s="289" t="s">
        <v>336</v>
      </c>
      <c r="B69" s="289" t="s">
        <v>338</v>
      </c>
      <c r="C69" s="291" t="s">
        <v>12</v>
      </c>
      <c r="D69" s="292">
        <v>708.3</v>
      </c>
      <c r="E69" s="289" t="s">
        <v>987</v>
      </c>
    </row>
    <row r="70" spans="1:5" ht="25.5" x14ac:dyDescent="0.2">
      <c r="A70" s="289" t="s">
        <v>339</v>
      </c>
      <c r="B70" s="289" t="s">
        <v>341</v>
      </c>
      <c r="C70" s="291" t="s">
        <v>12</v>
      </c>
      <c r="D70" s="292">
        <v>295</v>
      </c>
      <c r="E70" s="289" t="s">
        <v>988</v>
      </c>
    </row>
    <row r="71" spans="1:5" ht="25.5" x14ac:dyDescent="0.2">
      <c r="A71" s="289" t="s">
        <v>342</v>
      </c>
      <c r="B71" s="289" t="s">
        <v>344</v>
      </c>
      <c r="C71" s="291" t="s">
        <v>12</v>
      </c>
      <c r="D71" s="292">
        <v>106.6</v>
      </c>
      <c r="E71" s="289" t="s">
        <v>989</v>
      </c>
    </row>
    <row r="72" spans="1:5" ht="25.5" x14ac:dyDescent="0.2">
      <c r="A72" s="289" t="s">
        <v>345</v>
      </c>
      <c r="B72" s="289" t="s">
        <v>347</v>
      </c>
      <c r="C72" s="291" t="s">
        <v>12</v>
      </c>
      <c r="D72" s="292">
        <v>75.7</v>
      </c>
      <c r="E72" s="289" t="s">
        <v>990</v>
      </c>
    </row>
    <row r="73" spans="1:5" ht="38.25" x14ac:dyDescent="0.2">
      <c r="A73" s="289" t="s">
        <v>348</v>
      </c>
      <c r="B73" s="289" t="s">
        <v>266</v>
      </c>
      <c r="C73" s="291" t="s">
        <v>10</v>
      </c>
      <c r="D73" s="292">
        <v>43.64</v>
      </c>
      <c r="E73" s="289" t="s">
        <v>991</v>
      </c>
    </row>
    <row r="74" spans="1:5" ht="25.5" x14ac:dyDescent="0.2">
      <c r="A74" s="289" t="s">
        <v>349</v>
      </c>
      <c r="B74" s="289" t="s">
        <v>269</v>
      </c>
      <c r="C74" s="291" t="s">
        <v>10</v>
      </c>
      <c r="D74" s="292">
        <v>43.64</v>
      </c>
      <c r="E74" s="289" t="s">
        <v>992</v>
      </c>
    </row>
    <row r="75" spans="1:5" ht="25.5" x14ac:dyDescent="0.2">
      <c r="A75" s="289" t="s">
        <v>350</v>
      </c>
      <c r="B75" s="289" t="s">
        <v>286</v>
      </c>
      <c r="C75" s="291" t="s">
        <v>7</v>
      </c>
      <c r="D75" s="292">
        <v>205.96</v>
      </c>
      <c r="E75" s="289" t="s">
        <v>993</v>
      </c>
    </row>
    <row r="76" spans="1:5" ht="89.25" x14ac:dyDescent="0.2">
      <c r="A76" s="289" t="s">
        <v>351</v>
      </c>
      <c r="B76" s="289" t="s">
        <v>353</v>
      </c>
      <c r="C76" s="291" t="s">
        <v>7</v>
      </c>
      <c r="D76" s="292">
        <v>383.89</v>
      </c>
      <c r="E76" s="289" t="s">
        <v>994</v>
      </c>
    </row>
    <row r="77" spans="1:5" x14ac:dyDescent="0.2">
      <c r="A77" s="96" t="s">
        <v>354</v>
      </c>
      <c r="B77" s="96" t="s">
        <v>355</v>
      </c>
      <c r="C77" s="107"/>
      <c r="D77" s="97"/>
      <c r="E77" s="96"/>
    </row>
    <row r="78" spans="1:5" ht="51" x14ac:dyDescent="0.2">
      <c r="A78" s="289" t="s">
        <v>356</v>
      </c>
      <c r="B78" s="289" t="s">
        <v>358</v>
      </c>
      <c r="C78" s="291" t="s">
        <v>194</v>
      </c>
      <c r="D78" s="292">
        <v>1.4</v>
      </c>
      <c r="E78" s="289" t="s">
        <v>995</v>
      </c>
    </row>
    <row r="79" spans="1:5" ht="51" x14ac:dyDescent="0.2">
      <c r="A79" s="289" t="s">
        <v>359</v>
      </c>
      <c r="B79" s="289" t="s">
        <v>361</v>
      </c>
      <c r="C79" s="291" t="s">
        <v>194</v>
      </c>
      <c r="D79" s="292">
        <v>8.1999999999999993</v>
      </c>
      <c r="E79" s="289" t="s">
        <v>996</v>
      </c>
    </row>
    <row r="80" spans="1:5" ht="51" x14ac:dyDescent="0.2">
      <c r="A80" s="289" t="s">
        <v>362</v>
      </c>
      <c r="B80" s="289" t="s">
        <v>364</v>
      </c>
      <c r="C80" s="291" t="s">
        <v>194</v>
      </c>
      <c r="D80" s="292">
        <v>1.1000000000000001</v>
      </c>
      <c r="E80" s="289" t="s">
        <v>997</v>
      </c>
    </row>
    <row r="81" spans="1:5" ht="51" x14ac:dyDescent="0.2">
      <c r="A81" s="289" t="s">
        <v>365</v>
      </c>
      <c r="B81" s="289" t="s">
        <v>367</v>
      </c>
      <c r="C81" s="291" t="s">
        <v>194</v>
      </c>
      <c r="D81" s="292">
        <v>7.6</v>
      </c>
      <c r="E81" s="289" t="s">
        <v>998</v>
      </c>
    </row>
    <row r="82" spans="1:5" ht="51" x14ac:dyDescent="0.2">
      <c r="A82" s="289" t="s">
        <v>368</v>
      </c>
      <c r="B82" s="289" t="s">
        <v>370</v>
      </c>
      <c r="C82" s="291" t="s">
        <v>194</v>
      </c>
      <c r="D82" s="292">
        <v>4.5</v>
      </c>
      <c r="E82" s="289" t="s">
        <v>999</v>
      </c>
    </row>
    <row r="83" spans="1:5" ht="51" x14ac:dyDescent="0.2">
      <c r="A83" s="289" t="s">
        <v>371</v>
      </c>
      <c r="B83" s="289" t="s">
        <v>373</v>
      </c>
      <c r="C83" s="291" t="s">
        <v>194</v>
      </c>
      <c r="D83" s="292">
        <v>12.9</v>
      </c>
      <c r="E83" s="289" t="s">
        <v>1000</v>
      </c>
    </row>
    <row r="84" spans="1:5" x14ac:dyDescent="0.2">
      <c r="A84" s="96" t="s">
        <v>374</v>
      </c>
      <c r="B84" s="96" t="s">
        <v>375</v>
      </c>
      <c r="C84" s="107"/>
      <c r="D84" s="97"/>
      <c r="E84" s="96"/>
    </row>
    <row r="85" spans="1:5" ht="174.75" customHeight="1" x14ac:dyDescent="0.2">
      <c r="A85" s="289" t="s">
        <v>376</v>
      </c>
      <c r="B85" s="289" t="s">
        <v>378</v>
      </c>
      <c r="C85" s="291" t="s">
        <v>7</v>
      </c>
      <c r="D85" s="290" t="s">
        <v>921</v>
      </c>
      <c r="E85" s="289" t="s">
        <v>1001</v>
      </c>
    </row>
    <row r="86" spans="1:5" ht="175.5" customHeight="1" x14ac:dyDescent="0.2">
      <c r="A86" s="289" t="s">
        <v>379</v>
      </c>
      <c r="B86" s="289" t="s">
        <v>381</v>
      </c>
      <c r="C86" s="291" t="s">
        <v>194</v>
      </c>
      <c r="D86" s="290" t="s">
        <v>922</v>
      </c>
      <c r="E86" s="289" t="s">
        <v>1002</v>
      </c>
    </row>
    <row r="87" spans="1:5" x14ac:dyDescent="0.2">
      <c r="A87" s="96" t="s">
        <v>382</v>
      </c>
      <c r="B87" s="96" t="s">
        <v>383</v>
      </c>
      <c r="C87" s="107"/>
      <c r="D87" s="97"/>
      <c r="E87" s="96"/>
    </row>
    <row r="88" spans="1:5" x14ac:dyDescent="0.2">
      <c r="A88" s="96" t="s">
        <v>384</v>
      </c>
      <c r="B88" s="96" t="s">
        <v>385</v>
      </c>
      <c r="C88" s="107"/>
      <c r="D88" s="97"/>
      <c r="E88" s="96"/>
    </row>
    <row r="89" spans="1:5" ht="51" x14ac:dyDescent="0.2">
      <c r="A89" s="289" t="s">
        <v>386</v>
      </c>
      <c r="B89" s="289" t="s">
        <v>388</v>
      </c>
      <c r="C89" s="291" t="s">
        <v>7</v>
      </c>
      <c r="D89" s="292">
        <v>3.2</v>
      </c>
      <c r="E89" s="289" t="s">
        <v>1003</v>
      </c>
    </row>
    <row r="90" spans="1:5" ht="51" x14ac:dyDescent="0.2">
      <c r="A90" s="289" t="s">
        <v>389</v>
      </c>
      <c r="B90" s="289" t="s">
        <v>391</v>
      </c>
      <c r="C90" s="291" t="s">
        <v>7</v>
      </c>
      <c r="D90" s="292">
        <v>30.1</v>
      </c>
      <c r="E90" s="289" t="s">
        <v>1004</v>
      </c>
    </row>
    <row r="91" spans="1:5" x14ac:dyDescent="0.2">
      <c r="A91" s="96" t="s">
        <v>392</v>
      </c>
      <c r="B91" s="96" t="s">
        <v>393</v>
      </c>
      <c r="C91" s="107"/>
      <c r="D91" s="97"/>
      <c r="E91" s="96"/>
    </row>
    <row r="92" spans="1:5" ht="63.75" x14ac:dyDescent="0.2">
      <c r="A92" s="289" t="s">
        <v>394</v>
      </c>
      <c r="B92" s="289" t="s">
        <v>396</v>
      </c>
      <c r="C92" s="291" t="s">
        <v>7</v>
      </c>
      <c r="D92" s="290" t="s">
        <v>923</v>
      </c>
      <c r="E92" s="289" t="s">
        <v>1005</v>
      </c>
    </row>
    <row r="93" spans="1:5" ht="51" x14ac:dyDescent="0.2">
      <c r="A93" s="289" t="s">
        <v>397</v>
      </c>
      <c r="B93" s="289" t="s">
        <v>399</v>
      </c>
      <c r="C93" s="291" t="s">
        <v>7</v>
      </c>
      <c r="D93" s="292">
        <v>12</v>
      </c>
      <c r="E93" s="289" t="s">
        <v>1006</v>
      </c>
    </row>
    <row r="94" spans="1:5" ht="51" x14ac:dyDescent="0.2">
      <c r="A94" s="289" t="s">
        <v>400</v>
      </c>
      <c r="B94" s="289" t="s">
        <v>403</v>
      </c>
      <c r="C94" s="291" t="s">
        <v>7</v>
      </c>
      <c r="D94" s="292">
        <v>21.45</v>
      </c>
      <c r="E94" s="289" t="s">
        <v>1007</v>
      </c>
    </row>
    <row r="95" spans="1:5" ht="38.25" x14ac:dyDescent="0.2">
      <c r="A95" s="289" t="s">
        <v>404</v>
      </c>
      <c r="B95" s="289" t="s">
        <v>406</v>
      </c>
      <c r="C95" s="291" t="s">
        <v>407</v>
      </c>
      <c r="D95" s="292">
        <v>20.8</v>
      </c>
      <c r="E95" s="289" t="s">
        <v>1008</v>
      </c>
    </row>
    <row r="96" spans="1:5" x14ac:dyDescent="0.2">
      <c r="A96" s="96" t="s">
        <v>408</v>
      </c>
      <c r="B96" s="96" t="s">
        <v>409</v>
      </c>
      <c r="C96" s="107"/>
      <c r="D96" s="97"/>
      <c r="E96" s="96"/>
    </row>
    <row r="97" spans="1:5" ht="38.25" x14ac:dyDescent="0.2">
      <c r="A97" s="289" t="s">
        <v>410</v>
      </c>
      <c r="B97" s="289" t="s">
        <v>412</v>
      </c>
      <c r="C97" s="291" t="s">
        <v>407</v>
      </c>
      <c r="D97" s="292">
        <v>6.3</v>
      </c>
      <c r="E97" s="289" t="s">
        <v>1009</v>
      </c>
    </row>
    <row r="98" spans="1:5" ht="38.25" x14ac:dyDescent="0.2">
      <c r="A98" s="289" t="s">
        <v>413</v>
      </c>
      <c r="B98" s="289" t="s">
        <v>415</v>
      </c>
      <c r="C98" s="291" t="s">
        <v>407</v>
      </c>
      <c r="D98" s="292">
        <v>43.52</v>
      </c>
      <c r="E98" s="289" t="s">
        <v>1010</v>
      </c>
    </row>
    <row r="99" spans="1:5" x14ac:dyDescent="0.2">
      <c r="A99" s="96" t="s">
        <v>416</v>
      </c>
      <c r="B99" s="96" t="s">
        <v>417</v>
      </c>
      <c r="C99" s="107"/>
      <c r="D99" s="97"/>
      <c r="E99" s="96"/>
    </row>
    <row r="100" spans="1:5" ht="63.75" x14ac:dyDescent="0.2">
      <c r="A100" s="289" t="s">
        <v>418</v>
      </c>
      <c r="B100" s="289" t="s">
        <v>420</v>
      </c>
      <c r="C100" s="291" t="s">
        <v>7</v>
      </c>
      <c r="D100" s="292">
        <v>486.6</v>
      </c>
      <c r="E100" s="289" t="s">
        <v>1011</v>
      </c>
    </row>
    <row r="101" spans="1:5" ht="38.25" x14ac:dyDescent="0.2">
      <c r="A101" s="289" t="s">
        <v>421</v>
      </c>
      <c r="B101" s="289" t="s">
        <v>423</v>
      </c>
      <c r="C101" s="291" t="s">
        <v>194</v>
      </c>
      <c r="D101" s="292">
        <v>90.18</v>
      </c>
      <c r="E101" s="289" t="s">
        <v>1012</v>
      </c>
    </row>
    <row r="102" spans="1:5" ht="38.25" x14ac:dyDescent="0.2">
      <c r="A102" s="289" t="s">
        <v>424</v>
      </c>
      <c r="B102" s="289" t="s">
        <v>426</v>
      </c>
      <c r="C102" s="291" t="s">
        <v>7</v>
      </c>
      <c r="D102" s="292">
        <v>486.6</v>
      </c>
      <c r="E102" s="289" t="s">
        <v>1013</v>
      </c>
    </row>
    <row r="103" spans="1:5" ht="51" x14ac:dyDescent="0.2">
      <c r="A103" s="289" t="s">
        <v>427</v>
      </c>
      <c r="B103" s="289" t="s">
        <v>429</v>
      </c>
      <c r="C103" s="291" t="s">
        <v>194</v>
      </c>
      <c r="D103" s="292">
        <v>202.84</v>
      </c>
      <c r="E103" s="289" t="s">
        <v>1014</v>
      </c>
    </row>
    <row r="104" spans="1:5" ht="38.25" x14ac:dyDescent="0.2">
      <c r="A104" s="289" t="s">
        <v>430</v>
      </c>
      <c r="B104" s="289" t="s">
        <v>432</v>
      </c>
      <c r="C104" s="291" t="s">
        <v>433</v>
      </c>
      <c r="D104" s="292">
        <v>52.5</v>
      </c>
      <c r="E104" s="289" t="s">
        <v>1015</v>
      </c>
    </row>
    <row r="105" spans="1:5" x14ac:dyDescent="0.2">
      <c r="A105" s="96" t="s">
        <v>434</v>
      </c>
      <c r="B105" s="96" t="s">
        <v>435</v>
      </c>
      <c r="C105" s="107"/>
      <c r="D105" s="97"/>
      <c r="E105" s="96"/>
    </row>
    <row r="106" spans="1:5" ht="165.75" x14ac:dyDescent="0.2">
      <c r="A106" s="289" t="s">
        <v>436</v>
      </c>
      <c r="B106" s="289" t="s">
        <v>438</v>
      </c>
      <c r="C106" s="291" t="s">
        <v>7</v>
      </c>
      <c r="D106" s="290" t="s">
        <v>924</v>
      </c>
      <c r="E106" s="289" t="s">
        <v>1016</v>
      </c>
    </row>
    <row r="107" spans="1:5" ht="63.75" x14ac:dyDescent="0.2">
      <c r="A107" s="289" t="s">
        <v>439</v>
      </c>
      <c r="B107" s="289" t="s">
        <v>441</v>
      </c>
      <c r="C107" s="291" t="s">
        <v>7</v>
      </c>
      <c r="D107" s="290" t="s">
        <v>925</v>
      </c>
      <c r="E107" s="289" t="s">
        <v>1017</v>
      </c>
    </row>
    <row r="108" spans="1:5" ht="140.25" x14ac:dyDescent="0.2">
      <c r="A108" s="289" t="s">
        <v>442</v>
      </c>
      <c r="B108" s="289" t="s">
        <v>444</v>
      </c>
      <c r="C108" s="291" t="s">
        <v>7</v>
      </c>
      <c r="D108" s="290" t="s">
        <v>926</v>
      </c>
      <c r="E108" s="289" t="s">
        <v>1018</v>
      </c>
    </row>
    <row r="109" spans="1:5" ht="51" x14ac:dyDescent="0.2">
      <c r="A109" s="289" t="s">
        <v>445</v>
      </c>
      <c r="B109" s="289" t="s">
        <v>447</v>
      </c>
      <c r="C109" s="291" t="s">
        <v>7</v>
      </c>
      <c r="D109" s="290" t="s">
        <v>926</v>
      </c>
      <c r="E109" s="289" t="s">
        <v>1019</v>
      </c>
    </row>
    <row r="110" spans="1:5" ht="129.75" customHeight="1" x14ac:dyDescent="0.2">
      <c r="A110" s="289" t="s">
        <v>448</v>
      </c>
      <c r="B110" s="289" t="s">
        <v>450</v>
      </c>
      <c r="C110" s="291" t="s">
        <v>7</v>
      </c>
      <c r="D110" s="290" t="s">
        <v>927</v>
      </c>
      <c r="E110" s="289" t="s">
        <v>1020</v>
      </c>
    </row>
    <row r="111" spans="1:5" ht="30.75" customHeight="1" x14ac:dyDescent="0.2">
      <c r="A111" s="289" t="s">
        <v>451</v>
      </c>
      <c r="B111" s="289" t="s">
        <v>453</v>
      </c>
      <c r="C111" s="291" t="s">
        <v>7</v>
      </c>
      <c r="D111" s="290" t="s">
        <v>926</v>
      </c>
      <c r="E111" s="289" t="s">
        <v>1019</v>
      </c>
    </row>
    <row r="112" spans="1:5" ht="165.75" x14ac:dyDescent="0.2">
      <c r="A112" s="289" t="s">
        <v>454</v>
      </c>
      <c r="B112" s="289" t="s">
        <v>456</v>
      </c>
      <c r="C112" s="291" t="s">
        <v>7</v>
      </c>
      <c r="D112" s="290" t="s">
        <v>926</v>
      </c>
      <c r="E112" s="289" t="s">
        <v>1021</v>
      </c>
    </row>
    <row r="113" spans="1:5" ht="76.5" x14ac:dyDescent="0.2">
      <c r="A113" s="289" t="s">
        <v>457</v>
      </c>
      <c r="B113" s="289" t="s">
        <v>459</v>
      </c>
      <c r="C113" s="291" t="s">
        <v>7</v>
      </c>
      <c r="D113" s="290" t="s">
        <v>928</v>
      </c>
      <c r="E113" s="289" t="s">
        <v>1022</v>
      </c>
    </row>
    <row r="114" spans="1:5" ht="38.25" x14ac:dyDescent="0.2">
      <c r="A114" s="289" t="s">
        <v>460</v>
      </c>
      <c r="B114" s="289" t="s">
        <v>462</v>
      </c>
      <c r="C114" s="291" t="s">
        <v>7</v>
      </c>
      <c r="D114" s="292">
        <v>8.6</v>
      </c>
      <c r="E114" s="289" t="s">
        <v>1023</v>
      </c>
    </row>
    <row r="115" spans="1:5" x14ac:dyDescent="0.2">
      <c r="A115" s="96" t="s">
        <v>463</v>
      </c>
      <c r="B115" s="96" t="s">
        <v>464</v>
      </c>
      <c r="C115" s="107"/>
      <c r="D115" s="97"/>
      <c r="E115" s="96"/>
    </row>
    <row r="116" spans="1:5" ht="165.75" x14ac:dyDescent="0.2">
      <c r="A116" s="289" t="s">
        <v>465</v>
      </c>
      <c r="B116" s="289" t="s">
        <v>467</v>
      </c>
      <c r="C116" s="291" t="s">
        <v>7</v>
      </c>
      <c r="D116" s="290" t="s">
        <v>929</v>
      </c>
      <c r="E116" s="289" t="s">
        <v>1024</v>
      </c>
    </row>
    <row r="117" spans="1:5" ht="178.5" x14ac:dyDescent="0.2">
      <c r="A117" s="289" t="s">
        <v>468</v>
      </c>
      <c r="B117" s="289" t="s">
        <v>470</v>
      </c>
      <c r="C117" s="291" t="s">
        <v>7</v>
      </c>
      <c r="D117" s="290" t="s">
        <v>929</v>
      </c>
      <c r="E117" s="289" t="s">
        <v>1025</v>
      </c>
    </row>
    <row r="118" spans="1:5" ht="102" x14ac:dyDescent="0.2">
      <c r="A118" s="289" t="s">
        <v>471</v>
      </c>
      <c r="B118" s="289" t="s">
        <v>473</v>
      </c>
      <c r="C118" s="291" t="s">
        <v>7</v>
      </c>
      <c r="D118" s="290" t="s">
        <v>930</v>
      </c>
      <c r="E118" s="289" t="s">
        <v>1026</v>
      </c>
    </row>
    <row r="119" spans="1:5" ht="76.5" x14ac:dyDescent="0.2">
      <c r="A119" s="289" t="s">
        <v>474</v>
      </c>
      <c r="B119" s="289" t="s">
        <v>476</v>
      </c>
      <c r="C119" s="291" t="s">
        <v>7</v>
      </c>
      <c r="D119" s="290" t="s">
        <v>931</v>
      </c>
      <c r="E119" s="289" t="s">
        <v>1027</v>
      </c>
    </row>
    <row r="120" spans="1:5" ht="25.5" x14ac:dyDescent="0.2">
      <c r="A120" s="289" t="s">
        <v>477</v>
      </c>
      <c r="B120" s="289" t="s">
        <v>479</v>
      </c>
      <c r="C120" s="291" t="s">
        <v>7</v>
      </c>
      <c r="D120" s="290" t="s">
        <v>932</v>
      </c>
      <c r="E120" s="289" t="s">
        <v>1028</v>
      </c>
    </row>
    <row r="121" spans="1:5" ht="25.5" x14ac:dyDescent="0.2">
      <c r="A121" s="289" t="s">
        <v>480</v>
      </c>
      <c r="B121" s="289" t="s">
        <v>482</v>
      </c>
      <c r="C121" s="291" t="s">
        <v>7</v>
      </c>
      <c r="D121" s="290" t="s">
        <v>933</v>
      </c>
      <c r="E121" s="289" t="s">
        <v>1029</v>
      </c>
    </row>
    <row r="122" spans="1:5" ht="51" x14ac:dyDescent="0.2">
      <c r="A122" s="289" t="s">
        <v>483</v>
      </c>
      <c r="B122" s="289" t="s">
        <v>485</v>
      </c>
      <c r="C122" s="291" t="s">
        <v>194</v>
      </c>
      <c r="D122" s="290" t="s">
        <v>934</v>
      </c>
      <c r="E122" s="289" t="s">
        <v>1030</v>
      </c>
    </row>
    <row r="123" spans="1:5" ht="51" x14ac:dyDescent="0.2">
      <c r="A123" s="289" t="s">
        <v>486</v>
      </c>
      <c r="B123" s="289" t="s">
        <v>488</v>
      </c>
      <c r="C123" s="291" t="s">
        <v>194</v>
      </c>
      <c r="D123" s="290" t="s">
        <v>935</v>
      </c>
      <c r="E123" s="289" t="s">
        <v>1031</v>
      </c>
    </row>
    <row r="124" spans="1:5" x14ac:dyDescent="0.2">
      <c r="A124" s="96" t="s">
        <v>489</v>
      </c>
      <c r="B124" s="96" t="s">
        <v>490</v>
      </c>
      <c r="C124" s="107"/>
      <c r="D124" s="97"/>
      <c r="E124" s="96"/>
    </row>
    <row r="125" spans="1:5" ht="75.75" customHeight="1" x14ac:dyDescent="0.2">
      <c r="A125" s="289" t="s">
        <v>491</v>
      </c>
      <c r="B125" s="289" t="s">
        <v>493</v>
      </c>
      <c r="C125" s="291" t="s">
        <v>7</v>
      </c>
      <c r="D125" s="290" t="s">
        <v>936</v>
      </c>
      <c r="E125" s="289" t="s">
        <v>1032</v>
      </c>
    </row>
    <row r="126" spans="1:5" ht="89.25" x14ac:dyDescent="0.2">
      <c r="A126" s="289" t="s">
        <v>494</v>
      </c>
      <c r="B126" s="289" t="s">
        <v>496</v>
      </c>
      <c r="C126" s="291" t="s">
        <v>7</v>
      </c>
      <c r="D126" s="290" t="s">
        <v>936</v>
      </c>
      <c r="E126" s="289" t="s">
        <v>1033</v>
      </c>
    </row>
    <row r="127" spans="1:5" ht="89.25" x14ac:dyDescent="0.2">
      <c r="A127" s="289" t="s">
        <v>497</v>
      </c>
      <c r="B127" s="289" t="s">
        <v>499</v>
      </c>
      <c r="C127" s="291" t="s">
        <v>7</v>
      </c>
      <c r="D127" s="290" t="s">
        <v>936</v>
      </c>
      <c r="E127" s="289" t="s">
        <v>1033</v>
      </c>
    </row>
    <row r="128" spans="1:5" x14ac:dyDescent="0.2">
      <c r="A128" s="96" t="s">
        <v>500</v>
      </c>
      <c r="B128" s="96" t="s">
        <v>501</v>
      </c>
      <c r="C128" s="107"/>
      <c r="D128" s="97"/>
      <c r="E128" s="96"/>
    </row>
    <row r="129" spans="1:5" ht="25.5" x14ac:dyDescent="0.2">
      <c r="A129" s="289" t="s">
        <v>502</v>
      </c>
      <c r="B129" s="289" t="s">
        <v>504</v>
      </c>
      <c r="C129" s="291" t="s">
        <v>505</v>
      </c>
      <c r="D129" s="292">
        <v>1</v>
      </c>
      <c r="E129" s="289" t="s">
        <v>1034</v>
      </c>
    </row>
    <row r="130" spans="1:5" ht="25.5" x14ac:dyDescent="0.2">
      <c r="A130" s="289" t="s">
        <v>506</v>
      </c>
      <c r="B130" s="289" t="s">
        <v>508</v>
      </c>
      <c r="C130" s="291" t="s">
        <v>505</v>
      </c>
      <c r="D130" s="292">
        <v>175</v>
      </c>
      <c r="E130" s="289" t="s">
        <v>1035</v>
      </c>
    </row>
    <row r="131" spans="1:5" ht="25.5" x14ac:dyDescent="0.2">
      <c r="A131" s="289" t="s">
        <v>509</v>
      </c>
      <c r="B131" s="289" t="s">
        <v>511</v>
      </c>
      <c r="C131" s="291" t="s">
        <v>512</v>
      </c>
      <c r="D131" s="292">
        <v>5</v>
      </c>
      <c r="E131" s="289" t="s">
        <v>1036</v>
      </c>
    </row>
    <row r="132" spans="1:5" ht="25.5" x14ac:dyDescent="0.2">
      <c r="A132" s="289" t="s">
        <v>513</v>
      </c>
      <c r="B132" s="289" t="s">
        <v>515</v>
      </c>
      <c r="C132" s="291" t="s">
        <v>512</v>
      </c>
      <c r="D132" s="292">
        <v>4</v>
      </c>
      <c r="E132" s="289" t="s">
        <v>1037</v>
      </c>
    </row>
    <row r="133" spans="1:5" ht="25.5" x14ac:dyDescent="0.2">
      <c r="A133" s="289" t="s">
        <v>516</v>
      </c>
      <c r="B133" s="289" t="s">
        <v>518</v>
      </c>
      <c r="C133" s="291" t="s">
        <v>505</v>
      </c>
      <c r="D133" s="292">
        <v>15</v>
      </c>
      <c r="E133" s="289" t="s">
        <v>1038</v>
      </c>
    </row>
    <row r="134" spans="1:5" ht="25.5" x14ac:dyDescent="0.2">
      <c r="A134" s="289" t="s">
        <v>519</v>
      </c>
      <c r="B134" s="289" t="s">
        <v>521</v>
      </c>
      <c r="C134" s="291" t="s">
        <v>505</v>
      </c>
      <c r="D134" s="292">
        <v>15</v>
      </c>
      <c r="E134" s="289" t="s">
        <v>1038</v>
      </c>
    </row>
    <row r="135" spans="1:5" ht="25.5" x14ac:dyDescent="0.2">
      <c r="A135" s="289" t="s">
        <v>522</v>
      </c>
      <c r="B135" s="289" t="s">
        <v>524</v>
      </c>
      <c r="C135" s="291" t="s">
        <v>505</v>
      </c>
      <c r="D135" s="292">
        <v>9</v>
      </c>
      <c r="E135" s="289" t="s">
        <v>1039</v>
      </c>
    </row>
    <row r="136" spans="1:5" ht="25.5" x14ac:dyDescent="0.2">
      <c r="A136" s="289" t="s">
        <v>525</v>
      </c>
      <c r="B136" s="289" t="s">
        <v>527</v>
      </c>
      <c r="C136" s="291" t="s">
        <v>505</v>
      </c>
      <c r="D136" s="292">
        <v>1</v>
      </c>
      <c r="E136" s="289" t="s">
        <v>1034</v>
      </c>
    </row>
    <row r="137" spans="1:5" ht="25.5" x14ac:dyDescent="0.2">
      <c r="A137" s="289" t="s">
        <v>528</v>
      </c>
      <c r="B137" s="289" t="s">
        <v>530</v>
      </c>
      <c r="C137" s="291" t="s">
        <v>505</v>
      </c>
      <c r="D137" s="292">
        <v>9</v>
      </c>
      <c r="E137" s="289" t="s">
        <v>1039</v>
      </c>
    </row>
    <row r="138" spans="1:5" ht="25.5" x14ac:dyDescent="0.2">
      <c r="A138" s="289" t="s">
        <v>531</v>
      </c>
      <c r="B138" s="289" t="s">
        <v>533</v>
      </c>
      <c r="C138" s="291" t="s">
        <v>505</v>
      </c>
      <c r="D138" s="292">
        <v>28</v>
      </c>
      <c r="E138" s="289" t="s">
        <v>1040</v>
      </c>
    </row>
    <row r="139" spans="1:5" ht="25.5" x14ac:dyDescent="0.2">
      <c r="A139" s="289" t="s">
        <v>534</v>
      </c>
      <c r="B139" s="289" t="s">
        <v>536</v>
      </c>
      <c r="C139" s="291" t="s">
        <v>505</v>
      </c>
      <c r="D139" s="292">
        <v>8</v>
      </c>
      <c r="E139" s="289" t="s">
        <v>1041</v>
      </c>
    </row>
    <row r="140" spans="1:5" ht="25.5" x14ac:dyDescent="0.2">
      <c r="A140" s="289" t="s">
        <v>537</v>
      </c>
      <c r="B140" s="289" t="s">
        <v>539</v>
      </c>
      <c r="C140" s="291" t="s">
        <v>505</v>
      </c>
      <c r="D140" s="292">
        <v>2</v>
      </c>
      <c r="E140" s="289" t="s">
        <v>1042</v>
      </c>
    </row>
    <row r="141" spans="1:5" ht="25.5" x14ac:dyDescent="0.2">
      <c r="A141" s="289" t="s">
        <v>540</v>
      </c>
      <c r="B141" s="289" t="s">
        <v>542</v>
      </c>
      <c r="C141" s="291" t="s">
        <v>543</v>
      </c>
      <c r="D141" s="292">
        <v>34</v>
      </c>
      <c r="E141" s="289" t="s">
        <v>1043</v>
      </c>
    </row>
    <row r="142" spans="1:5" ht="25.5" x14ac:dyDescent="0.2">
      <c r="A142" s="289" t="s">
        <v>544</v>
      </c>
      <c r="B142" s="289" t="s">
        <v>546</v>
      </c>
      <c r="C142" s="291" t="s">
        <v>543</v>
      </c>
      <c r="D142" s="292">
        <v>57</v>
      </c>
      <c r="E142" s="289" t="s">
        <v>1044</v>
      </c>
    </row>
    <row r="143" spans="1:5" ht="25.5" x14ac:dyDescent="0.2">
      <c r="A143" s="289" t="s">
        <v>547</v>
      </c>
      <c r="B143" s="289" t="s">
        <v>549</v>
      </c>
      <c r="C143" s="291" t="s">
        <v>505</v>
      </c>
      <c r="D143" s="292">
        <v>1</v>
      </c>
      <c r="E143" s="289" t="s">
        <v>1034</v>
      </c>
    </row>
    <row r="144" spans="1:5" ht="25.5" x14ac:dyDescent="0.2">
      <c r="A144" s="289" t="s">
        <v>550</v>
      </c>
      <c r="B144" s="289" t="s">
        <v>552</v>
      </c>
      <c r="C144" s="291" t="s">
        <v>512</v>
      </c>
      <c r="D144" s="292">
        <v>4</v>
      </c>
      <c r="E144" s="289" t="s">
        <v>1037</v>
      </c>
    </row>
    <row r="145" spans="1:5" ht="38.25" x14ac:dyDescent="0.2">
      <c r="A145" s="289" t="s">
        <v>553</v>
      </c>
      <c r="B145" s="289" t="s">
        <v>555</v>
      </c>
      <c r="C145" s="291" t="s">
        <v>505</v>
      </c>
      <c r="D145" s="292">
        <v>2</v>
      </c>
      <c r="E145" s="289" t="s">
        <v>1042</v>
      </c>
    </row>
    <row r="146" spans="1:5" ht="25.5" x14ac:dyDescent="0.2">
      <c r="A146" s="289" t="s">
        <v>556</v>
      </c>
      <c r="B146" s="289" t="s">
        <v>558</v>
      </c>
      <c r="C146" s="291" t="s">
        <v>512</v>
      </c>
      <c r="D146" s="292">
        <v>59</v>
      </c>
      <c r="E146" s="289" t="s">
        <v>1045</v>
      </c>
    </row>
    <row r="147" spans="1:5" ht="25.5" x14ac:dyDescent="0.2">
      <c r="A147" s="289" t="s">
        <v>559</v>
      </c>
      <c r="B147" s="289" t="s">
        <v>561</v>
      </c>
      <c r="C147" s="291" t="s">
        <v>512</v>
      </c>
      <c r="D147" s="292">
        <v>32</v>
      </c>
      <c r="E147" s="289" t="s">
        <v>1046</v>
      </c>
    </row>
    <row r="148" spans="1:5" ht="38.25" x14ac:dyDescent="0.2">
      <c r="A148" s="289" t="s">
        <v>562</v>
      </c>
      <c r="B148" s="289" t="s">
        <v>564</v>
      </c>
      <c r="C148" s="291" t="s">
        <v>505</v>
      </c>
      <c r="D148" s="292">
        <v>9</v>
      </c>
      <c r="E148" s="289" t="s">
        <v>1039</v>
      </c>
    </row>
    <row r="149" spans="1:5" ht="25.5" x14ac:dyDescent="0.2">
      <c r="A149" s="289" t="s">
        <v>565</v>
      </c>
      <c r="B149" s="289" t="s">
        <v>567</v>
      </c>
      <c r="C149" s="291" t="s">
        <v>568</v>
      </c>
      <c r="D149" s="292">
        <v>1</v>
      </c>
      <c r="E149" s="289" t="s">
        <v>1055</v>
      </c>
    </row>
    <row r="150" spans="1:5" ht="25.5" x14ac:dyDescent="0.2">
      <c r="A150" s="289" t="s">
        <v>569</v>
      </c>
      <c r="B150" s="289" t="s">
        <v>571</v>
      </c>
      <c r="C150" s="291" t="s">
        <v>505</v>
      </c>
      <c r="D150" s="292">
        <v>21</v>
      </c>
      <c r="E150" s="289" t="s">
        <v>1047</v>
      </c>
    </row>
    <row r="151" spans="1:5" ht="25.5" x14ac:dyDescent="0.2">
      <c r="A151" s="289" t="s">
        <v>572</v>
      </c>
      <c r="B151" s="289" t="s">
        <v>574</v>
      </c>
      <c r="C151" s="291" t="s">
        <v>194</v>
      </c>
      <c r="D151" s="292">
        <v>1158.5999999999999</v>
      </c>
      <c r="E151" s="289" t="s">
        <v>1048</v>
      </c>
    </row>
    <row r="152" spans="1:5" ht="25.5" x14ac:dyDescent="0.2">
      <c r="A152" s="289" t="s">
        <v>575</v>
      </c>
      <c r="B152" s="289" t="s">
        <v>577</v>
      </c>
      <c r="C152" s="291" t="s">
        <v>194</v>
      </c>
      <c r="D152" s="292">
        <v>1790.1</v>
      </c>
      <c r="E152" s="289" t="s">
        <v>1049</v>
      </c>
    </row>
    <row r="153" spans="1:5" ht="25.5" x14ac:dyDescent="0.2">
      <c r="A153" s="289" t="s">
        <v>578</v>
      </c>
      <c r="B153" s="289" t="s">
        <v>580</v>
      </c>
      <c r="C153" s="291" t="s">
        <v>194</v>
      </c>
      <c r="D153" s="292">
        <v>878.1</v>
      </c>
      <c r="E153" s="289" t="s">
        <v>1050</v>
      </c>
    </row>
    <row r="154" spans="1:5" ht="38.25" x14ac:dyDescent="0.2">
      <c r="A154" s="289" t="s">
        <v>581</v>
      </c>
      <c r="B154" s="289" t="s">
        <v>583</v>
      </c>
      <c r="C154" s="291" t="s">
        <v>194</v>
      </c>
      <c r="D154" s="292">
        <v>966.43</v>
      </c>
      <c r="E154" s="289" t="s">
        <v>1051</v>
      </c>
    </row>
    <row r="155" spans="1:5" ht="38.25" x14ac:dyDescent="0.2">
      <c r="A155" s="289" t="s">
        <v>584</v>
      </c>
      <c r="B155" s="289" t="s">
        <v>586</v>
      </c>
      <c r="C155" s="291" t="s">
        <v>194</v>
      </c>
      <c r="D155" s="292">
        <v>78.52</v>
      </c>
      <c r="E155" s="289" t="s">
        <v>1052</v>
      </c>
    </row>
    <row r="156" spans="1:5" ht="38.25" x14ac:dyDescent="0.2">
      <c r="A156" s="289" t="s">
        <v>587</v>
      </c>
      <c r="B156" s="289" t="s">
        <v>589</v>
      </c>
      <c r="C156" s="291" t="s">
        <v>194</v>
      </c>
      <c r="D156" s="292">
        <v>38.39</v>
      </c>
      <c r="E156" s="289" t="s">
        <v>1053</v>
      </c>
    </row>
    <row r="157" spans="1:5" ht="25.5" x14ac:dyDescent="0.2">
      <c r="A157" s="289" t="s">
        <v>590</v>
      </c>
      <c r="B157" s="289" t="s">
        <v>592</v>
      </c>
      <c r="C157" s="291" t="s">
        <v>194</v>
      </c>
      <c r="D157" s="292">
        <v>30</v>
      </c>
      <c r="E157" s="289" t="s">
        <v>1054</v>
      </c>
    </row>
    <row r="158" spans="1:5" x14ac:dyDescent="0.2">
      <c r="A158" s="96" t="s">
        <v>593</v>
      </c>
      <c r="B158" s="96" t="s">
        <v>594</v>
      </c>
      <c r="C158" s="107"/>
      <c r="D158" s="97"/>
      <c r="E158" s="96"/>
    </row>
    <row r="159" spans="1:5" ht="38.25" x14ac:dyDescent="0.2">
      <c r="A159" s="289" t="s">
        <v>595</v>
      </c>
      <c r="B159" s="289" t="s">
        <v>597</v>
      </c>
      <c r="C159" s="291" t="s">
        <v>505</v>
      </c>
      <c r="D159" s="292">
        <v>1</v>
      </c>
      <c r="E159" s="289" t="s">
        <v>1056</v>
      </c>
    </row>
    <row r="160" spans="1:5" ht="38.25" x14ac:dyDescent="0.2">
      <c r="A160" s="289" t="s">
        <v>598</v>
      </c>
      <c r="B160" s="289" t="s">
        <v>600</v>
      </c>
      <c r="C160" s="291" t="s">
        <v>505</v>
      </c>
      <c r="D160" s="292">
        <v>56</v>
      </c>
      <c r="E160" s="289" t="s">
        <v>1057</v>
      </c>
    </row>
    <row r="161" spans="1:5" ht="38.25" x14ac:dyDescent="0.2">
      <c r="A161" s="289" t="s">
        <v>601</v>
      </c>
      <c r="B161" s="289" t="s">
        <v>603</v>
      </c>
      <c r="C161" s="291" t="s">
        <v>505</v>
      </c>
      <c r="D161" s="292">
        <v>2</v>
      </c>
      <c r="E161" s="289" t="s">
        <v>1058</v>
      </c>
    </row>
    <row r="162" spans="1:5" ht="38.25" x14ac:dyDescent="0.2">
      <c r="A162" s="289" t="s">
        <v>604</v>
      </c>
      <c r="B162" s="289" t="s">
        <v>606</v>
      </c>
      <c r="C162" s="291" t="s">
        <v>505</v>
      </c>
      <c r="D162" s="292">
        <v>4</v>
      </c>
      <c r="E162" s="289" t="s">
        <v>1059</v>
      </c>
    </row>
    <row r="163" spans="1:5" ht="25.5" x14ac:dyDescent="0.2">
      <c r="A163" s="289" t="s">
        <v>607</v>
      </c>
      <c r="B163" s="289" t="s">
        <v>609</v>
      </c>
      <c r="C163" s="291" t="s">
        <v>512</v>
      </c>
      <c r="D163" s="292">
        <v>2</v>
      </c>
      <c r="E163" s="289" t="s">
        <v>1058</v>
      </c>
    </row>
    <row r="164" spans="1:5" ht="25.5" x14ac:dyDescent="0.2">
      <c r="A164" s="289" t="s">
        <v>610</v>
      </c>
      <c r="B164" s="289" t="s">
        <v>612</v>
      </c>
      <c r="C164" s="291" t="s">
        <v>505</v>
      </c>
      <c r="D164" s="292">
        <v>56</v>
      </c>
      <c r="E164" s="289" t="s">
        <v>1057</v>
      </c>
    </row>
    <row r="165" spans="1:5" ht="25.5" x14ac:dyDescent="0.2">
      <c r="A165" s="289" t="s">
        <v>613</v>
      </c>
      <c r="B165" s="289" t="s">
        <v>615</v>
      </c>
      <c r="C165" s="291" t="s">
        <v>512</v>
      </c>
      <c r="D165" s="292">
        <v>4</v>
      </c>
      <c r="E165" s="289" t="s">
        <v>1059</v>
      </c>
    </row>
    <row r="166" spans="1:5" ht="25.5" x14ac:dyDescent="0.2">
      <c r="A166" s="289" t="s">
        <v>616</v>
      </c>
      <c r="B166" s="289" t="s">
        <v>618</v>
      </c>
      <c r="C166" s="291" t="s">
        <v>505</v>
      </c>
      <c r="D166" s="292">
        <v>2</v>
      </c>
      <c r="E166" s="289" t="s">
        <v>1058</v>
      </c>
    </row>
    <row r="167" spans="1:5" ht="25.5" x14ac:dyDescent="0.2">
      <c r="A167" s="289" t="s">
        <v>619</v>
      </c>
      <c r="B167" s="289" t="s">
        <v>621</v>
      </c>
      <c r="C167" s="291" t="s">
        <v>505</v>
      </c>
      <c r="D167" s="292">
        <v>56</v>
      </c>
      <c r="E167" s="289" t="s">
        <v>1057</v>
      </c>
    </row>
    <row r="168" spans="1:5" ht="25.5" x14ac:dyDescent="0.2">
      <c r="A168" s="289" t="s">
        <v>622</v>
      </c>
      <c r="B168" s="289" t="s">
        <v>624</v>
      </c>
      <c r="C168" s="291" t="s">
        <v>505</v>
      </c>
      <c r="D168" s="292">
        <v>5</v>
      </c>
      <c r="E168" s="289" t="s">
        <v>1060</v>
      </c>
    </row>
    <row r="169" spans="1:5" ht="25.5" x14ac:dyDescent="0.2">
      <c r="A169" s="289" t="s">
        <v>625</v>
      </c>
      <c r="B169" s="289" t="s">
        <v>627</v>
      </c>
      <c r="C169" s="291" t="s">
        <v>505</v>
      </c>
      <c r="D169" s="292">
        <v>16</v>
      </c>
      <c r="E169" s="289" t="s">
        <v>1061</v>
      </c>
    </row>
    <row r="170" spans="1:5" ht="38.25" x14ac:dyDescent="0.2">
      <c r="A170" s="289" t="s">
        <v>628</v>
      </c>
      <c r="B170" s="289" t="s">
        <v>630</v>
      </c>
      <c r="C170" s="291" t="s">
        <v>505</v>
      </c>
      <c r="D170" s="292">
        <v>41</v>
      </c>
      <c r="E170" s="289" t="s">
        <v>1062</v>
      </c>
    </row>
    <row r="171" spans="1:5" ht="38.25" x14ac:dyDescent="0.2">
      <c r="A171" s="289" t="s">
        <v>631</v>
      </c>
      <c r="B171" s="289" t="s">
        <v>633</v>
      </c>
      <c r="C171" s="291" t="s">
        <v>505</v>
      </c>
      <c r="D171" s="292">
        <v>2</v>
      </c>
      <c r="E171" s="289" t="s">
        <v>1058</v>
      </c>
    </row>
    <row r="172" spans="1:5" ht="38.25" x14ac:dyDescent="0.2">
      <c r="A172" s="289" t="s">
        <v>634</v>
      </c>
      <c r="B172" s="289" t="s">
        <v>636</v>
      </c>
      <c r="C172" s="291" t="s">
        <v>505</v>
      </c>
      <c r="D172" s="292">
        <v>1</v>
      </c>
      <c r="E172" s="289" t="s">
        <v>1056</v>
      </c>
    </row>
    <row r="173" spans="1:5" ht="25.5" x14ac:dyDescent="0.2">
      <c r="A173" s="289" t="s">
        <v>637</v>
      </c>
      <c r="B173" s="289" t="s">
        <v>639</v>
      </c>
      <c r="C173" s="291" t="s">
        <v>505</v>
      </c>
      <c r="D173" s="292">
        <v>5</v>
      </c>
      <c r="E173" s="289" t="s">
        <v>1060</v>
      </c>
    </row>
    <row r="174" spans="1:5" ht="25.5" x14ac:dyDescent="0.2">
      <c r="A174" s="289" t="s">
        <v>640</v>
      </c>
      <c r="B174" s="289" t="s">
        <v>642</v>
      </c>
      <c r="C174" s="291" t="s">
        <v>505</v>
      </c>
      <c r="D174" s="292">
        <v>1</v>
      </c>
      <c r="E174" s="289" t="s">
        <v>1056</v>
      </c>
    </row>
    <row r="175" spans="1:5" ht="25.5" x14ac:dyDescent="0.2">
      <c r="A175" s="289" t="s">
        <v>643</v>
      </c>
      <c r="B175" s="289" t="s">
        <v>645</v>
      </c>
      <c r="C175" s="291" t="s">
        <v>505</v>
      </c>
      <c r="D175" s="292">
        <v>1</v>
      </c>
      <c r="E175" s="289" t="s">
        <v>1056</v>
      </c>
    </row>
    <row r="176" spans="1:5" ht="25.5" x14ac:dyDescent="0.2">
      <c r="A176" s="289" t="s">
        <v>646</v>
      </c>
      <c r="B176" s="289" t="s">
        <v>648</v>
      </c>
      <c r="C176" s="291" t="s">
        <v>505</v>
      </c>
      <c r="D176" s="292">
        <v>6</v>
      </c>
      <c r="E176" s="289" t="s">
        <v>1063</v>
      </c>
    </row>
    <row r="177" spans="1:5" ht="38.25" x14ac:dyDescent="0.2">
      <c r="A177" s="289" t="s">
        <v>649</v>
      </c>
      <c r="B177" s="289" t="s">
        <v>651</v>
      </c>
      <c r="C177" s="291" t="s">
        <v>505</v>
      </c>
      <c r="D177" s="292">
        <v>2</v>
      </c>
      <c r="E177" s="289" t="s">
        <v>1058</v>
      </c>
    </row>
    <row r="178" spans="1:5" ht="25.5" x14ac:dyDescent="0.2">
      <c r="A178" s="289" t="s">
        <v>652</v>
      </c>
      <c r="B178" s="289" t="s">
        <v>654</v>
      </c>
      <c r="C178" s="291" t="s">
        <v>505</v>
      </c>
      <c r="D178" s="292">
        <v>1</v>
      </c>
      <c r="E178" s="289" t="s">
        <v>1056</v>
      </c>
    </row>
    <row r="179" spans="1:5" ht="25.5" x14ac:dyDescent="0.2">
      <c r="A179" s="289" t="s">
        <v>655</v>
      </c>
      <c r="B179" s="289" t="s">
        <v>657</v>
      </c>
      <c r="C179" s="291" t="s">
        <v>512</v>
      </c>
      <c r="D179" s="292">
        <v>3</v>
      </c>
      <c r="E179" s="289" t="s">
        <v>1064</v>
      </c>
    </row>
    <row r="180" spans="1:5" ht="25.5" x14ac:dyDescent="0.2">
      <c r="A180" s="289" t="s">
        <v>658</v>
      </c>
      <c r="B180" s="289" t="s">
        <v>660</v>
      </c>
      <c r="C180" s="291" t="s">
        <v>505</v>
      </c>
      <c r="D180" s="292">
        <v>18</v>
      </c>
      <c r="E180" s="289" t="s">
        <v>1065</v>
      </c>
    </row>
    <row r="181" spans="1:5" ht="25.5" x14ac:dyDescent="0.2">
      <c r="A181" s="289" t="s">
        <v>661</v>
      </c>
      <c r="B181" s="289" t="s">
        <v>663</v>
      </c>
      <c r="C181" s="291" t="s">
        <v>505</v>
      </c>
      <c r="D181" s="292">
        <v>1</v>
      </c>
      <c r="E181" s="289" t="s">
        <v>1056</v>
      </c>
    </row>
    <row r="182" spans="1:5" ht="25.5" x14ac:dyDescent="0.2">
      <c r="A182" s="289" t="s">
        <v>664</v>
      </c>
      <c r="B182" s="289" t="s">
        <v>666</v>
      </c>
      <c r="C182" s="291" t="s">
        <v>505</v>
      </c>
      <c r="D182" s="292">
        <v>16</v>
      </c>
      <c r="E182" s="289" t="s">
        <v>1061</v>
      </c>
    </row>
    <row r="183" spans="1:5" ht="25.5" x14ac:dyDescent="0.2">
      <c r="A183" s="289" t="s">
        <v>667</v>
      </c>
      <c r="B183" s="289" t="s">
        <v>669</v>
      </c>
      <c r="C183" s="291" t="s">
        <v>505</v>
      </c>
      <c r="D183" s="292">
        <v>1</v>
      </c>
      <c r="E183" s="289" t="s">
        <v>1056</v>
      </c>
    </row>
    <row r="184" spans="1:5" ht="25.5" x14ac:dyDescent="0.2">
      <c r="A184" s="289" t="s">
        <v>670</v>
      </c>
      <c r="B184" s="289" t="s">
        <v>672</v>
      </c>
      <c r="C184" s="291" t="s">
        <v>505</v>
      </c>
      <c r="D184" s="292">
        <v>4</v>
      </c>
      <c r="E184" s="289" t="s">
        <v>1059</v>
      </c>
    </row>
    <row r="185" spans="1:5" ht="38.25" x14ac:dyDescent="0.2">
      <c r="A185" s="289" t="s">
        <v>673</v>
      </c>
      <c r="B185" s="289" t="s">
        <v>675</v>
      </c>
      <c r="C185" s="291" t="s">
        <v>505</v>
      </c>
      <c r="D185" s="292">
        <v>1</v>
      </c>
      <c r="E185" s="289" t="s">
        <v>1056</v>
      </c>
    </row>
    <row r="186" spans="1:5" ht="38.25" x14ac:dyDescent="0.2">
      <c r="A186" s="289" t="s">
        <v>676</v>
      </c>
      <c r="B186" s="289" t="s">
        <v>678</v>
      </c>
      <c r="C186" s="291" t="s">
        <v>505</v>
      </c>
      <c r="D186" s="292">
        <v>3</v>
      </c>
      <c r="E186" s="289" t="s">
        <v>1064</v>
      </c>
    </row>
    <row r="187" spans="1:5" ht="25.5" x14ac:dyDescent="0.2">
      <c r="A187" s="289" t="s">
        <v>679</v>
      </c>
      <c r="B187" s="289" t="s">
        <v>681</v>
      </c>
      <c r="C187" s="291" t="s">
        <v>505</v>
      </c>
      <c r="D187" s="292">
        <v>2</v>
      </c>
      <c r="E187" s="289" t="s">
        <v>1058</v>
      </c>
    </row>
    <row r="188" spans="1:5" ht="25.5" x14ac:dyDescent="0.2">
      <c r="A188" s="289" t="s">
        <v>682</v>
      </c>
      <c r="B188" s="289" t="s">
        <v>684</v>
      </c>
      <c r="C188" s="291" t="s">
        <v>194</v>
      </c>
      <c r="D188" s="292">
        <v>2.44</v>
      </c>
      <c r="E188" s="289" t="s">
        <v>1066</v>
      </c>
    </row>
    <row r="189" spans="1:5" ht="25.5" x14ac:dyDescent="0.2">
      <c r="A189" s="289" t="s">
        <v>685</v>
      </c>
      <c r="B189" s="289" t="s">
        <v>684</v>
      </c>
      <c r="C189" s="291" t="s">
        <v>194</v>
      </c>
      <c r="D189" s="292">
        <v>1.25</v>
      </c>
      <c r="E189" s="289" t="s">
        <v>1067</v>
      </c>
    </row>
    <row r="190" spans="1:5" ht="25.5" x14ac:dyDescent="0.2">
      <c r="A190" s="289" t="s">
        <v>686</v>
      </c>
      <c r="B190" s="289" t="s">
        <v>688</v>
      </c>
      <c r="C190" s="291" t="s">
        <v>194</v>
      </c>
      <c r="D190" s="292">
        <v>150.19</v>
      </c>
      <c r="E190" s="289" t="s">
        <v>1068</v>
      </c>
    </row>
    <row r="191" spans="1:5" ht="25.5" x14ac:dyDescent="0.2">
      <c r="A191" s="289" t="s">
        <v>689</v>
      </c>
      <c r="B191" s="289" t="s">
        <v>691</v>
      </c>
      <c r="C191" s="291" t="s">
        <v>194</v>
      </c>
      <c r="D191" s="292">
        <v>20.78</v>
      </c>
      <c r="E191" s="289" t="s">
        <v>1069</v>
      </c>
    </row>
    <row r="192" spans="1:5" ht="25.5" x14ac:dyDescent="0.2">
      <c r="A192" s="289" t="s">
        <v>692</v>
      </c>
      <c r="B192" s="289" t="s">
        <v>694</v>
      </c>
      <c r="C192" s="291" t="s">
        <v>194</v>
      </c>
      <c r="D192" s="292">
        <v>121.74</v>
      </c>
      <c r="E192" s="289" t="s">
        <v>1070</v>
      </c>
    </row>
    <row r="193" spans="1:5" ht="25.5" x14ac:dyDescent="0.2">
      <c r="A193" s="289" t="s">
        <v>695</v>
      </c>
      <c r="B193" s="289" t="s">
        <v>697</v>
      </c>
      <c r="C193" s="291" t="s">
        <v>505</v>
      </c>
      <c r="D193" s="292">
        <v>1</v>
      </c>
      <c r="E193" s="289" t="s">
        <v>1056</v>
      </c>
    </row>
    <row r="194" spans="1:5" ht="25.5" x14ac:dyDescent="0.2">
      <c r="A194" s="289" t="s">
        <v>698</v>
      </c>
      <c r="B194" s="289" t="s">
        <v>700</v>
      </c>
      <c r="C194" s="291" t="s">
        <v>505</v>
      </c>
      <c r="D194" s="292">
        <v>26</v>
      </c>
      <c r="E194" s="289" t="s">
        <v>1071</v>
      </c>
    </row>
    <row r="195" spans="1:5" ht="38.25" x14ac:dyDescent="0.2">
      <c r="A195" s="289" t="s">
        <v>701</v>
      </c>
      <c r="B195" s="289" t="s">
        <v>703</v>
      </c>
      <c r="C195" s="291" t="s">
        <v>505</v>
      </c>
      <c r="D195" s="292">
        <v>2</v>
      </c>
      <c r="E195" s="289" t="s">
        <v>1058</v>
      </c>
    </row>
    <row r="196" spans="1:5" ht="25.5" x14ac:dyDescent="0.2">
      <c r="A196" s="289" t="s">
        <v>704</v>
      </c>
      <c r="B196" s="289" t="s">
        <v>706</v>
      </c>
      <c r="C196" s="291" t="s">
        <v>505</v>
      </c>
      <c r="D196" s="292">
        <v>1</v>
      </c>
      <c r="E196" s="289" t="s">
        <v>1056</v>
      </c>
    </row>
    <row r="197" spans="1:5" ht="25.5" x14ac:dyDescent="0.2">
      <c r="A197" s="289" t="s">
        <v>707</v>
      </c>
      <c r="B197" s="289" t="s">
        <v>709</v>
      </c>
      <c r="C197" s="291" t="s">
        <v>505</v>
      </c>
      <c r="D197" s="292">
        <v>1</v>
      </c>
      <c r="E197" s="289" t="s">
        <v>1056</v>
      </c>
    </row>
    <row r="198" spans="1:5" ht="25.5" x14ac:dyDescent="0.2">
      <c r="A198" s="289" t="s">
        <v>710</v>
      </c>
      <c r="B198" s="289" t="s">
        <v>712</v>
      </c>
      <c r="C198" s="291" t="s">
        <v>505</v>
      </c>
      <c r="D198" s="292">
        <v>4</v>
      </c>
      <c r="E198" s="289" t="s">
        <v>1059</v>
      </c>
    </row>
    <row r="199" spans="1:5" ht="25.5" x14ac:dyDescent="0.2">
      <c r="A199" s="289" t="s">
        <v>713</v>
      </c>
      <c r="B199" s="289" t="s">
        <v>715</v>
      </c>
      <c r="C199" s="291" t="s">
        <v>505</v>
      </c>
      <c r="D199" s="292">
        <v>2</v>
      </c>
      <c r="E199" s="289" t="s">
        <v>1058</v>
      </c>
    </row>
    <row r="200" spans="1:5" ht="25.5" x14ac:dyDescent="0.2">
      <c r="A200" s="289" t="s">
        <v>716</v>
      </c>
      <c r="B200" s="289" t="s">
        <v>718</v>
      </c>
      <c r="C200" s="291" t="s">
        <v>505</v>
      </c>
      <c r="D200" s="292">
        <v>3</v>
      </c>
      <c r="E200" s="289" t="s">
        <v>1064</v>
      </c>
    </row>
    <row r="201" spans="1:5" x14ac:dyDescent="0.2">
      <c r="A201" s="96" t="s">
        <v>719</v>
      </c>
      <c r="B201" s="96" t="s">
        <v>720</v>
      </c>
      <c r="C201" s="107"/>
      <c r="D201" s="99"/>
      <c r="E201" s="96"/>
    </row>
    <row r="202" spans="1:5" ht="25.5" x14ac:dyDescent="0.2">
      <c r="A202" s="289" t="s">
        <v>721</v>
      </c>
      <c r="B202" s="289" t="s">
        <v>723</v>
      </c>
      <c r="C202" s="291" t="s">
        <v>512</v>
      </c>
      <c r="D202" s="292">
        <v>9</v>
      </c>
      <c r="E202" s="289" t="s">
        <v>1072</v>
      </c>
    </row>
    <row r="203" spans="1:5" ht="25.5" x14ac:dyDescent="0.2">
      <c r="A203" s="289" t="s">
        <v>724</v>
      </c>
      <c r="B203" s="289" t="s">
        <v>726</v>
      </c>
      <c r="C203" s="291" t="s">
        <v>512</v>
      </c>
      <c r="D203" s="292">
        <v>22</v>
      </c>
      <c r="E203" s="289" t="s">
        <v>1073</v>
      </c>
    </row>
    <row r="204" spans="1:5" ht="38.25" x14ac:dyDescent="0.2">
      <c r="A204" s="289" t="s">
        <v>727</v>
      </c>
      <c r="B204" s="289" t="s">
        <v>729</v>
      </c>
      <c r="C204" s="291" t="s">
        <v>505</v>
      </c>
      <c r="D204" s="292">
        <v>2</v>
      </c>
      <c r="E204" s="289" t="s">
        <v>1074</v>
      </c>
    </row>
    <row r="205" spans="1:5" ht="38.25" x14ac:dyDescent="0.2">
      <c r="A205" s="289" t="s">
        <v>730</v>
      </c>
      <c r="B205" s="289" t="s">
        <v>732</v>
      </c>
      <c r="C205" s="291" t="s">
        <v>505</v>
      </c>
      <c r="D205" s="292">
        <v>9</v>
      </c>
      <c r="E205" s="289" t="s">
        <v>1072</v>
      </c>
    </row>
    <row r="206" spans="1:5" ht="38.25" x14ac:dyDescent="0.2">
      <c r="A206" s="289" t="s">
        <v>733</v>
      </c>
      <c r="B206" s="289" t="s">
        <v>735</v>
      </c>
      <c r="C206" s="291" t="s">
        <v>505</v>
      </c>
      <c r="D206" s="292">
        <v>27</v>
      </c>
      <c r="E206" s="289" t="s">
        <v>1075</v>
      </c>
    </row>
    <row r="207" spans="1:5" ht="38.25" x14ac:dyDescent="0.2">
      <c r="A207" s="289" t="s">
        <v>736</v>
      </c>
      <c r="B207" s="289" t="s">
        <v>738</v>
      </c>
      <c r="C207" s="291" t="s">
        <v>505</v>
      </c>
      <c r="D207" s="292">
        <v>189</v>
      </c>
      <c r="E207" s="289" t="s">
        <v>1076</v>
      </c>
    </row>
    <row r="208" spans="1:5" ht="25.5" x14ac:dyDescent="0.2">
      <c r="A208" s="289" t="s">
        <v>739</v>
      </c>
      <c r="B208" s="289" t="s">
        <v>741</v>
      </c>
      <c r="C208" s="291" t="s">
        <v>512</v>
      </c>
      <c r="D208" s="292">
        <v>3</v>
      </c>
      <c r="E208" s="289" t="s">
        <v>1077</v>
      </c>
    </row>
    <row r="209" spans="1:5" ht="38.25" x14ac:dyDescent="0.2">
      <c r="A209" s="289" t="s">
        <v>742</v>
      </c>
      <c r="B209" s="289" t="s">
        <v>744</v>
      </c>
      <c r="C209" s="291" t="s">
        <v>505</v>
      </c>
      <c r="D209" s="292">
        <v>9</v>
      </c>
      <c r="E209" s="289" t="s">
        <v>1072</v>
      </c>
    </row>
    <row r="210" spans="1:5" ht="38.25" x14ac:dyDescent="0.2">
      <c r="A210" s="289" t="s">
        <v>745</v>
      </c>
      <c r="B210" s="289" t="s">
        <v>747</v>
      </c>
      <c r="C210" s="291" t="s">
        <v>505</v>
      </c>
      <c r="D210" s="292">
        <v>9</v>
      </c>
      <c r="E210" s="289" t="s">
        <v>1072</v>
      </c>
    </row>
    <row r="211" spans="1:5" ht="38.25" x14ac:dyDescent="0.2">
      <c r="A211" s="289" t="s">
        <v>748</v>
      </c>
      <c r="B211" s="289" t="s">
        <v>750</v>
      </c>
      <c r="C211" s="291" t="s">
        <v>505</v>
      </c>
      <c r="D211" s="292">
        <v>54</v>
      </c>
      <c r="E211" s="289" t="s">
        <v>1078</v>
      </c>
    </row>
    <row r="212" spans="1:5" ht="38.25" x14ac:dyDescent="0.2">
      <c r="A212" s="289" t="s">
        <v>751</v>
      </c>
      <c r="B212" s="289" t="s">
        <v>753</v>
      </c>
      <c r="C212" s="291" t="s">
        <v>505</v>
      </c>
      <c r="D212" s="292">
        <v>1</v>
      </c>
      <c r="E212" s="289" t="s">
        <v>1079</v>
      </c>
    </row>
    <row r="213" spans="1:5" ht="25.5" x14ac:dyDescent="0.2">
      <c r="A213" s="289" t="s">
        <v>754</v>
      </c>
      <c r="B213" s="289" t="s">
        <v>756</v>
      </c>
      <c r="C213" s="291" t="s">
        <v>512</v>
      </c>
      <c r="D213" s="292">
        <v>9</v>
      </c>
      <c r="E213" s="289" t="s">
        <v>1072</v>
      </c>
    </row>
    <row r="214" spans="1:5" ht="38.25" x14ac:dyDescent="0.2">
      <c r="A214" s="289" t="s">
        <v>757</v>
      </c>
      <c r="B214" s="289" t="s">
        <v>759</v>
      </c>
      <c r="C214" s="291" t="s">
        <v>505</v>
      </c>
      <c r="D214" s="292">
        <v>2</v>
      </c>
      <c r="E214" s="289" t="s">
        <v>1074</v>
      </c>
    </row>
    <row r="215" spans="1:5" ht="38.25" x14ac:dyDescent="0.2">
      <c r="A215" s="289" t="s">
        <v>760</v>
      </c>
      <c r="B215" s="289" t="s">
        <v>762</v>
      </c>
      <c r="C215" s="291" t="s">
        <v>505</v>
      </c>
      <c r="D215" s="292">
        <v>5</v>
      </c>
      <c r="E215" s="289" t="s">
        <v>1080</v>
      </c>
    </row>
    <row r="216" spans="1:5" ht="25.5" x14ac:dyDescent="0.2">
      <c r="A216" s="289" t="s">
        <v>763</v>
      </c>
      <c r="B216" s="289" t="s">
        <v>765</v>
      </c>
      <c r="C216" s="291" t="s">
        <v>512</v>
      </c>
      <c r="D216" s="292">
        <v>11</v>
      </c>
      <c r="E216" s="289" t="s">
        <v>1081</v>
      </c>
    </row>
    <row r="217" spans="1:5" ht="38.25" x14ac:dyDescent="0.2">
      <c r="A217" s="289" t="s">
        <v>766</v>
      </c>
      <c r="B217" s="289" t="s">
        <v>768</v>
      </c>
      <c r="C217" s="291" t="s">
        <v>505</v>
      </c>
      <c r="D217" s="292">
        <v>2</v>
      </c>
      <c r="E217" s="289" t="s">
        <v>1074</v>
      </c>
    </row>
    <row r="218" spans="1:5" ht="38.25" x14ac:dyDescent="0.2">
      <c r="A218" s="289" t="s">
        <v>769</v>
      </c>
      <c r="B218" s="289" t="s">
        <v>771</v>
      </c>
      <c r="C218" s="291" t="s">
        <v>505</v>
      </c>
      <c r="D218" s="292">
        <v>234</v>
      </c>
      <c r="E218" s="289" t="s">
        <v>1082</v>
      </c>
    </row>
    <row r="219" spans="1:5" ht="25.5" x14ac:dyDescent="0.2">
      <c r="A219" s="289" t="s">
        <v>772</v>
      </c>
      <c r="B219" s="289" t="s">
        <v>774</v>
      </c>
      <c r="C219" s="291" t="s">
        <v>505</v>
      </c>
      <c r="D219" s="292">
        <v>4</v>
      </c>
      <c r="E219" s="289" t="s">
        <v>1083</v>
      </c>
    </row>
    <row r="220" spans="1:5" ht="38.25" x14ac:dyDescent="0.2">
      <c r="A220" s="289" t="s">
        <v>775</v>
      </c>
      <c r="B220" s="289" t="s">
        <v>777</v>
      </c>
      <c r="C220" s="291" t="s">
        <v>505</v>
      </c>
      <c r="D220" s="292">
        <v>31</v>
      </c>
      <c r="E220" s="289" t="s">
        <v>1084</v>
      </c>
    </row>
    <row r="221" spans="1:5" ht="38.25" x14ac:dyDescent="0.2">
      <c r="A221" s="289" t="s">
        <v>778</v>
      </c>
      <c r="B221" s="289" t="s">
        <v>780</v>
      </c>
      <c r="C221" s="291" t="s">
        <v>505</v>
      </c>
      <c r="D221" s="292">
        <v>29</v>
      </c>
      <c r="E221" s="289" t="s">
        <v>1085</v>
      </c>
    </row>
    <row r="222" spans="1:5" ht="38.25" x14ac:dyDescent="0.2">
      <c r="A222" s="289" t="s">
        <v>781</v>
      </c>
      <c r="B222" s="289" t="s">
        <v>783</v>
      </c>
      <c r="C222" s="291" t="s">
        <v>505</v>
      </c>
      <c r="D222" s="292">
        <v>56</v>
      </c>
      <c r="E222" s="289" t="s">
        <v>1086</v>
      </c>
    </row>
    <row r="223" spans="1:5" ht="25.5" x14ac:dyDescent="0.2">
      <c r="A223" s="289" t="s">
        <v>784</v>
      </c>
      <c r="B223" s="289" t="s">
        <v>786</v>
      </c>
      <c r="C223" s="291" t="s">
        <v>505</v>
      </c>
      <c r="D223" s="292">
        <v>1</v>
      </c>
      <c r="E223" s="289" t="s">
        <v>1079</v>
      </c>
    </row>
    <row r="224" spans="1:5" ht="38.25" x14ac:dyDescent="0.2">
      <c r="A224" s="289" t="s">
        <v>787</v>
      </c>
      <c r="B224" s="289" t="s">
        <v>789</v>
      </c>
      <c r="C224" s="291" t="s">
        <v>505</v>
      </c>
      <c r="D224" s="292">
        <v>7</v>
      </c>
      <c r="E224" s="289" t="s">
        <v>1087</v>
      </c>
    </row>
    <row r="225" spans="1:5" ht="38.25" x14ac:dyDescent="0.2">
      <c r="A225" s="289" t="s">
        <v>790</v>
      </c>
      <c r="B225" s="289" t="s">
        <v>792</v>
      </c>
      <c r="C225" s="291" t="s">
        <v>505</v>
      </c>
      <c r="D225" s="292">
        <v>2</v>
      </c>
      <c r="E225" s="289" t="s">
        <v>1074</v>
      </c>
    </row>
    <row r="226" spans="1:5" ht="38.25" x14ac:dyDescent="0.2">
      <c r="A226" s="289" t="s">
        <v>793</v>
      </c>
      <c r="B226" s="289" t="s">
        <v>795</v>
      </c>
      <c r="C226" s="291" t="s">
        <v>194</v>
      </c>
      <c r="D226" s="292">
        <v>15.22</v>
      </c>
      <c r="E226" s="289" t="s">
        <v>1088</v>
      </c>
    </row>
    <row r="227" spans="1:5" ht="38.25" x14ac:dyDescent="0.2">
      <c r="A227" s="289" t="s">
        <v>796</v>
      </c>
      <c r="B227" s="289" t="s">
        <v>798</v>
      </c>
      <c r="C227" s="291" t="s">
        <v>194</v>
      </c>
      <c r="D227" s="292">
        <v>228.14</v>
      </c>
      <c r="E227" s="289" t="s">
        <v>1089</v>
      </c>
    </row>
    <row r="228" spans="1:5" ht="38.25" x14ac:dyDescent="0.2">
      <c r="A228" s="289" t="s">
        <v>799</v>
      </c>
      <c r="B228" s="289" t="s">
        <v>801</v>
      </c>
      <c r="C228" s="291" t="s">
        <v>194</v>
      </c>
      <c r="D228" s="292">
        <v>123.87</v>
      </c>
      <c r="E228" s="289" t="s">
        <v>1090</v>
      </c>
    </row>
    <row r="229" spans="1:5" ht="25.5" x14ac:dyDescent="0.2">
      <c r="A229" s="289" t="s">
        <v>802</v>
      </c>
      <c r="B229" s="289" t="s">
        <v>804</v>
      </c>
      <c r="C229" s="291" t="s">
        <v>194</v>
      </c>
      <c r="D229" s="292">
        <v>1.83</v>
      </c>
      <c r="E229" s="289" t="s">
        <v>1091</v>
      </c>
    </row>
    <row r="230" spans="1:5" ht="25.5" x14ac:dyDescent="0.2">
      <c r="A230" s="289" t="s">
        <v>805</v>
      </c>
      <c r="B230" s="289" t="s">
        <v>807</v>
      </c>
      <c r="C230" s="291" t="s">
        <v>194</v>
      </c>
      <c r="D230" s="292">
        <v>0.34</v>
      </c>
      <c r="E230" s="289" t="s">
        <v>1092</v>
      </c>
    </row>
    <row r="231" spans="1:5" ht="25.5" x14ac:dyDescent="0.2">
      <c r="A231" s="289" t="s">
        <v>808</v>
      </c>
      <c r="B231" s="289" t="s">
        <v>810</v>
      </c>
      <c r="C231" s="291" t="s">
        <v>512</v>
      </c>
      <c r="D231" s="292">
        <v>16</v>
      </c>
      <c r="E231" s="289" t="s">
        <v>1093</v>
      </c>
    </row>
    <row r="232" spans="1:5" x14ac:dyDescent="0.2">
      <c r="A232" s="96" t="s">
        <v>811</v>
      </c>
      <c r="B232" s="96" t="s">
        <v>812</v>
      </c>
      <c r="C232" s="107"/>
      <c r="D232" s="99"/>
      <c r="E232" s="96"/>
    </row>
    <row r="233" spans="1:5" ht="38.25" x14ac:dyDescent="0.2">
      <c r="A233" s="289" t="s">
        <v>813</v>
      </c>
      <c r="B233" s="289" t="s">
        <v>815</v>
      </c>
      <c r="C233" s="291" t="s">
        <v>505</v>
      </c>
      <c r="D233" s="292">
        <v>80</v>
      </c>
      <c r="E233" s="289" t="s">
        <v>1094</v>
      </c>
    </row>
    <row r="234" spans="1:5" ht="38.25" x14ac:dyDescent="0.2">
      <c r="A234" s="289" t="s">
        <v>816</v>
      </c>
      <c r="B234" s="289" t="s">
        <v>818</v>
      </c>
      <c r="C234" s="291" t="s">
        <v>505</v>
      </c>
      <c r="D234" s="292">
        <v>52</v>
      </c>
      <c r="E234" s="289" t="s">
        <v>1095</v>
      </c>
    </row>
    <row r="235" spans="1:5" ht="25.5" x14ac:dyDescent="0.2">
      <c r="A235" s="289" t="s">
        <v>819</v>
      </c>
      <c r="B235" s="289" t="s">
        <v>821</v>
      </c>
      <c r="C235" s="291" t="s">
        <v>505</v>
      </c>
      <c r="D235" s="292">
        <v>14</v>
      </c>
      <c r="E235" s="289" t="s">
        <v>1096</v>
      </c>
    </row>
    <row r="236" spans="1:5" ht="38.25" x14ac:dyDescent="0.2">
      <c r="A236" s="289" t="s">
        <v>822</v>
      </c>
      <c r="B236" s="289" t="s">
        <v>824</v>
      </c>
      <c r="C236" s="291" t="s">
        <v>505</v>
      </c>
      <c r="D236" s="292">
        <v>14</v>
      </c>
      <c r="E236" s="289" t="s">
        <v>1096</v>
      </c>
    </row>
    <row r="237" spans="1:5" ht="25.5" x14ac:dyDescent="0.2">
      <c r="A237" s="289" t="s">
        <v>825</v>
      </c>
      <c r="B237" s="289" t="s">
        <v>827</v>
      </c>
      <c r="C237" s="291" t="s">
        <v>194</v>
      </c>
      <c r="D237" s="292">
        <v>236.64</v>
      </c>
      <c r="E237" s="289" t="s">
        <v>1097</v>
      </c>
    </row>
    <row r="238" spans="1:5" ht="25.5" x14ac:dyDescent="0.2">
      <c r="A238" s="289" t="s">
        <v>828</v>
      </c>
      <c r="B238" s="289" t="s">
        <v>807</v>
      </c>
      <c r="C238" s="291" t="s">
        <v>194</v>
      </c>
      <c r="D238" s="292">
        <v>115.98</v>
      </c>
      <c r="E238" s="289" t="s">
        <v>1098</v>
      </c>
    </row>
    <row r="239" spans="1:5" ht="25.5" x14ac:dyDescent="0.2">
      <c r="A239" s="289" t="s">
        <v>829</v>
      </c>
      <c r="B239" s="289" t="s">
        <v>810</v>
      </c>
      <c r="C239" s="291" t="s">
        <v>512</v>
      </c>
      <c r="D239" s="292">
        <v>15</v>
      </c>
      <c r="E239" s="289" t="s">
        <v>1099</v>
      </c>
    </row>
    <row r="240" spans="1:5" x14ac:dyDescent="0.2">
      <c r="A240" s="96" t="s">
        <v>830</v>
      </c>
      <c r="B240" s="96" t="s">
        <v>831</v>
      </c>
      <c r="C240" s="107"/>
      <c r="D240" s="99"/>
      <c r="E240" s="96"/>
    </row>
    <row r="241" spans="1:5" ht="25.5" x14ac:dyDescent="0.2">
      <c r="A241" s="289" t="s">
        <v>832</v>
      </c>
      <c r="B241" s="289" t="s">
        <v>834</v>
      </c>
      <c r="C241" s="291" t="s">
        <v>505</v>
      </c>
      <c r="D241" s="292">
        <v>4</v>
      </c>
      <c r="E241" s="289" t="s">
        <v>1100</v>
      </c>
    </row>
    <row r="242" spans="1:5" ht="38.25" x14ac:dyDescent="0.2">
      <c r="A242" s="289" t="s">
        <v>835</v>
      </c>
      <c r="B242" s="289" t="s">
        <v>837</v>
      </c>
      <c r="C242" s="291" t="s">
        <v>543</v>
      </c>
      <c r="D242" s="292">
        <v>10</v>
      </c>
      <c r="E242" s="289" t="s">
        <v>1101</v>
      </c>
    </row>
    <row r="243" spans="1:5" ht="25.5" x14ac:dyDescent="0.2">
      <c r="A243" s="289" t="s">
        <v>838</v>
      </c>
      <c r="B243" s="289" t="s">
        <v>840</v>
      </c>
      <c r="C243" s="291" t="s">
        <v>543</v>
      </c>
      <c r="D243" s="292">
        <v>3</v>
      </c>
      <c r="E243" s="289" t="s">
        <v>1102</v>
      </c>
    </row>
    <row r="244" spans="1:5" ht="38.25" x14ac:dyDescent="0.2">
      <c r="A244" s="289" t="s">
        <v>841</v>
      </c>
      <c r="B244" s="289" t="s">
        <v>843</v>
      </c>
      <c r="C244" s="291" t="s">
        <v>7</v>
      </c>
      <c r="D244" s="292">
        <v>3</v>
      </c>
      <c r="E244" s="289" t="s">
        <v>1103</v>
      </c>
    </row>
    <row r="245" spans="1:5" x14ac:dyDescent="0.2">
      <c r="A245" s="96" t="s">
        <v>844</v>
      </c>
      <c r="B245" s="96" t="s">
        <v>845</v>
      </c>
      <c r="C245" s="107"/>
      <c r="D245" s="99"/>
      <c r="E245" s="96"/>
    </row>
    <row r="246" spans="1:5" ht="25.5" x14ac:dyDescent="0.2">
      <c r="A246" s="289" t="s">
        <v>846</v>
      </c>
      <c r="B246" s="289" t="s">
        <v>848</v>
      </c>
      <c r="C246" s="291" t="s">
        <v>505</v>
      </c>
      <c r="D246" s="292">
        <v>3</v>
      </c>
      <c r="E246" s="289" t="s">
        <v>1104</v>
      </c>
    </row>
    <row r="247" spans="1:5" ht="38.25" x14ac:dyDescent="0.2">
      <c r="A247" s="289" t="s">
        <v>849</v>
      </c>
      <c r="B247" s="289" t="s">
        <v>851</v>
      </c>
      <c r="C247" s="291" t="s">
        <v>505</v>
      </c>
      <c r="D247" s="292">
        <v>6</v>
      </c>
      <c r="E247" s="289" t="s">
        <v>1105</v>
      </c>
    </row>
    <row r="248" spans="1:5" ht="25.5" x14ac:dyDescent="0.2">
      <c r="A248" s="289" t="s">
        <v>852</v>
      </c>
      <c r="B248" s="289" t="s">
        <v>854</v>
      </c>
      <c r="C248" s="291" t="s">
        <v>505</v>
      </c>
      <c r="D248" s="292">
        <v>9</v>
      </c>
      <c r="E248" s="289" t="s">
        <v>1106</v>
      </c>
    </row>
    <row r="249" spans="1:5" ht="25.5" x14ac:dyDescent="0.2">
      <c r="A249" s="289" t="s">
        <v>855</v>
      </c>
      <c r="B249" s="289" t="s">
        <v>857</v>
      </c>
      <c r="C249" s="291" t="s">
        <v>505</v>
      </c>
      <c r="D249" s="292">
        <v>12</v>
      </c>
      <c r="E249" s="289" t="s">
        <v>1107</v>
      </c>
    </row>
    <row r="250" spans="1:5" ht="38.25" x14ac:dyDescent="0.2">
      <c r="A250" s="289" t="s">
        <v>858</v>
      </c>
      <c r="B250" s="289" t="s">
        <v>860</v>
      </c>
      <c r="C250" s="291" t="s">
        <v>7</v>
      </c>
      <c r="D250" s="292">
        <v>4.1399999999999997</v>
      </c>
      <c r="E250" s="289" t="s">
        <v>1108</v>
      </c>
    </row>
    <row r="251" spans="1:5" ht="25.5" x14ac:dyDescent="0.2">
      <c r="A251" s="289" t="s">
        <v>861</v>
      </c>
      <c r="B251" s="289" t="s">
        <v>863</v>
      </c>
      <c r="C251" s="291" t="s">
        <v>505</v>
      </c>
      <c r="D251" s="292">
        <v>9</v>
      </c>
      <c r="E251" s="289" t="s">
        <v>1106</v>
      </c>
    </row>
    <row r="252" spans="1:5" ht="25.5" x14ac:dyDescent="0.2">
      <c r="A252" s="289" t="s">
        <v>864</v>
      </c>
      <c r="B252" s="289" t="s">
        <v>866</v>
      </c>
      <c r="C252" s="291" t="s">
        <v>512</v>
      </c>
      <c r="D252" s="292">
        <v>2</v>
      </c>
      <c r="E252" s="289" t="s">
        <v>1109</v>
      </c>
    </row>
    <row r="253" spans="1:5" ht="25.5" x14ac:dyDescent="0.2">
      <c r="A253" s="289" t="s">
        <v>867</v>
      </c>
      <c r="B253" s="289" t="s">
        <v>869</v>
      </c>
      <c r="C253" s="291" t="s">
        <v>512</v>
      </c>
      <c r="D253" s="292">
        <v>6</v>
      </c>
      <c r="E253" s="289" t="s">
        <v>1105</v>
      </c>
    </row>
    <row r="254" spans="1:5" ht="38.25" x14ac:dyDescent="0.2">
      <c r="A254" s="289" t="s">
        <v>870</v>
      </c>
      <c r="B254" s="289" t="s">
        <v>872</v>
      </c>
      <c r="C254" s="291" t="s">
        <v>512</v>
      </c>
      <c r="D254" s="292">
        <v>1</v>
      </c>
      <c r="E254" s="289" t="s">
        <v>1110</v>
      </c>
    </row>
    <row r="255" spans="1:5" ht="38.25" x14ac:dyDescent="0.2">
      <c r="A255" s="289" t="s">
        <v>873</v>
      </c>
      <c r="B255" s="289" t="s">
        <v>875</v>
      </c>
      <c r="C255" s="291" t="s">
        <v>505</v>
      </c>
      <c r="D255" s="292">
        <v>3</v>
      </c>
      <c r="E255" s="289" t="s">
        <v>1104</v>
      </c>
    </row>
    <row r="256" spans="1:5" ht="25.5" x14ac:dyDescent="0.2">
      <c r="A256" s="289" t="s">
        <v>876</v>
      </c>
      <c r="B256" s="289" t="s">
        <v>878</v>
      </c>
      <c r="C256" s="291" t="s">
        <v>505</v>
      </c>
      <c r="D256" s="292">
        <v>9</v>
      </c>
      <c r="E256" s="289" t="s">
        <v>1106</v>
      </c>
    </row>
    <row r="257" spans="1:5" ht="51" x14ac:dyDescent="0.2">
      <c r="A257" s="289" t="s">
        <v>879</v>
      </c>
      <c r="B257" s="289" t="s">
        <v>881</v>
      </c>
      <c r="C257" s="291" t="s">
        <v>505</v>
      </c>
      <c r="D257" s="292">
        <v>9</v>
      </c>
      <c r="E257" s="289" t="s">
        <v>1106</v>
      </c>
    </row>
    <row r="258" spans="1:5" ht="25.5" x14ac:dyDescent="0.2">
      <c r="A258" s="289" t="s">
        <v>882</v>
      </c>
      <c r="B258" s="289" t="s">
        <v>884</v>
      </c>
      <c r="C258" s="291" t="s">
        <v>512</v>
      </c>
      <c r="D258" s="292">
        <v>1</v>
      </c>
      <c r="E258" s="289" t="s">
        <v>1110</v>
      </c>
    </row>
    <row r="259" spans="1:5" x14ac:dyDescent="0.2">
      <c r="A259" s="96" t="s">
        <v>885</v>
      </c>
      <c r="B259" s="96" t="s">
        <v>886</v>
      </c>
      <c r="C259" s="107"/>
      <c r="D259" s="99"/>
      <c r="E259" s="96"/>
    </row>
    <row r="260" spans="1:5" x14ac:dyDescent="0.2">
      <c r="A260" s="96" t="s">
        <v>887</v>
      </c>
      <c r="B260" s="96" t="s">
        <v>888</v>
      </c>
      <c r="C260" s="107"/>
      <c r="D260" s="99"/>
      <c r="E260" s="96"/>
    </row>
    <row r="261" spans="1:5" ht="51" x14ac:dyDescent="0.2">
      <c r="A261" s="289" t="s">
        <v>889</v>
      </c>
      <c r="B261" s="289" t="s">
        <v>891</v>
      </c>
      <c r="C261" s="291" t="s">
        <v>194</v>
      </c>
      <c r="D261" s="292">
        <v>3.3</v>
      </c>
      <c r="E261" s="289" t="s">
        <v>1111</v>
      </c>
    </row>
    <row r="262" spans="1:5" ht="38.25" x14ac:dyDescent="0.2">
      <c r="A262" s="289" t="s">
        <v>892</v>
      </c>
      <c r="B262" s="289" t="s">
        <v>894</v>
      </c>
      <c r="C262" s="291" t="s">
        <v>10</v>
      </c>
      <c r="D262" s="292">
        <v>1.5</v>
      </c>
      <c r="E262" s="289" t="s">
        <v>1112</v>
      </c>
    </row>
    <row r="263" spans="1:5" ht="38.25" x14ac:dyDescent="0.2">
      <c r="A263" s="289" t="s">
        <v>895</v>
      </c>
      <c r="B263" s="289" t="s">
        <v>897</v>
      </c>
      <c r="C263" s="291" t="s">
        <v>7</v>
      </c>
      <c r="D263" s="292">
        <v>4.95</v>
      </c>
      <c r="E263" s="289" t="s">
        <v>1113</v>
      </c>
    </row>
    <row r="264" spans="1:5" x14ac:dyDescent="0.2">
      <c r="A264" s="96" t="s">
        <v>898</v>
      </c>
      <c r="B264" s="96" t="s">
        <v>899</v>
      </c>
      <c r="C264" s="107"/>
      <c r="D264" s="99"/>
      <c r="E264" s="96"/>
    </row>
    <row r="265" spans="1:5" ht="25.5" x14ac:dyDescent="0.2">
      <c r="A265" s="289" t="s">
        <v>900</v>
      </c>
      <c r="B265" s="289" t="s">
        <v>902</v>
      </c>
      <c r="C265" s="291" t="s">
        <v>7</v>
      </c>
      <c r="D265" s="292">
        <v>8.43</v>
      </c>
      <c r="E265" s="289" t="s">
        <v>1114</v>
      </c>
    </row>
    <row r="266" spans="1:5" ht="25.5" x14ac:dyDescent="0.2">
      <c r="A266" s="289" t="s">
        <v>903</v>
      </c>
      <c r="B266" s="289" t="s">
        <v>905</v>
      </c>
      <c r="C266" s="291" t="s">
        <v>505</v>
      </c>
      <c r="D266" s="292">
        <v>6</v>
      </c>
      <c r="E266" s="289" t="s">
        <v>1115</v>
      </c>
    </row>
    <row r="267" spans="1:5" ht="25.5" x14ac:dyDescent="0.2">
      <c r="A267" s="289" t="s">
        <v>906</v>
      </c>
      <c r="B267" s="289" t="s">
        <v>908</v>
      </c>
      <c r="C267" s="291" t="s">
        <v>505</v>
      </c>
      <c r="D267" s="292">
        <v>6</v>
      </c>
      <c r="E267" s="289" t="s">
        <v>1116</v>
      </c>
    </row>
    <row r="268" spans="1:5" ht="25.5" x14ac:dyDescent="0.2">
      <c r="A268" s="289" t="s">
        <v>909</v>
      </c>
      <c r="B268" s="289" t="s">
        <v>911</v>
      </c>
      <c r="C268" s="291" t="s">
        <v>505</v>
      </c>
      <c r="D268" s="292">
        <v>2</v>
      </c>
      <c r="E268" s="289" t="s">
        <v>1117</v>
      </c>
    </row>
    <row r="269" spans="1:5" x14ac:dyDescent="0.2">
      <c r="A269" s="96" t="s">
        <v>912</v>
      </c>
      <c r="B269" s="96" t="s">
        <v>913</v>
      </c>
      <c r="C269" s="107"/>
      <c r="D269" s="97"/>
      <c r="E269" s="96"/>
    </row>
    <row r="270" spans="1:5" ht="38.25" x14ac:dyDescent="0.2">
      <c r="A270" s="289" t="s">
        <v>914</v>
      </c>
      <c r="B270" s="289" t="s">
        <v>916</v>
      </c>
      <c r="C270" s="291" t="s">
        <v>7</v>
      </c>
      <c r="D270" s="290" t="s">
        <v>929</v>
      </c>
      <c r="E270" s="289" t="s">
        <v>1118</v>
      </c>
    </row>
  </sheetData>
  <mergeCells count="7">
    <mergeCell ref="A7:E7"/>
    <mergeCell ref="E1:E3"/>
    <mergeCell ref="A6:E6"/>
    <mergeCell ref="C1:D1"/>
    <mergeCell ref="C2:D2"/>
    <mergeCell ref="C3:D3"/>
    <mergeCell ref="C4:D4"/>
  </mergeCells>
  <pageMargins left="0.5" right="0.5" top="1" bottom="1" header="0.5" footer="0.5"/>
  <pageSetup paperSize="9" scale="53" fitToHeight="0" orientation="portrait" r:id="rId1"/>
  <headerFooter>
    <oddHeader>&amp;L &amp;CISNEP ENGENHARIA
CNPJ: 14.313.179/0001-41 &amp;R</oddHeader>
    <oddFooter>&amp;L &amp;CAvenida Barão do Rio Branco 1º Andar - Brasília - Patos / PB
 / leitaoecivil@hotmail.com &amp;R</oddFooter>
  </headerFooter>
  <ignoredErrors>
    <ignoredError sqref="D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77"/>
  <sheetViews>
    <sheetView tabSelected="1" showOutlineSymbols="0" showWhiteSpace="0" view="pageBreakPreview" zoomScaleNormal="100" zoomScaleSheetLayoutView="100" workbookViewId="0">
      <selection activeCell="L15" sqref="L15"/>
    </sheetView>
  </sheetViews>
  <sheetFormatPr defaultRowHeight="14.25" x14ac:dyDescent="0.2"/>
  <cols>
    <col min="1" max="1" width="17" customWidth="1"/>
    <col min="2" max="2" width="10" bestFit="1" customWidth="1"/>
    <col min="3" max="3" width="13.25" bestFit="1" customWidth="1"/>
    <col min="4" max="4" width="60" bestFit="1" customWidth="1"/>
    <col min="5" max="5" width="8" bestFit="1" customWidth="1"/>
    <col min="6" max="6" width="13" bestFit="1" customWidth="1"/>
    <col min="7" max="9" width="16.5" customWidth="1"/>
    <col min="10" max="10" width="13" bestFit="1" customWidth="1"/>
  </cols>
  <sheetData>
    <row r="1" spans="1:10" ht="18.75" customHeight="1" x14ac:dyDescent="0.2">
      <c r="A1" s="1" t="s">
        <v>13</v>
      </c>
      <c r="B1" s="185" t="str">
        <f>'Memória de Cálculo'!$B$1</f>
        <v>PROJETO DE CONSTRUÇÃO DE UBS</v>
      </c>
      <c r="C1" s="185"/>
      <c r="D1" s="185"/>
      <c r="E1" s="156" t="s">
        <v>14</v>
      </c>
      <c r="F1" s="164"/>
      <c r="G1" s="157"/>
      <c r="H1" s="174" t="e" vm="1">
        <v>#VALUE!</v>
      </c>
      <c r="I1" s="175"/>
    </row>
    <row r="2" spans="1:10" ht="18.75" customHeight="1" thickBot="1" x14ac:dyDescent="0.25">
      <c r="A2" s="2" t="s">
        <v>69</v>
      </c>
      <c r="B2" s="186" t="str">
        <f>'Memória de Cálculo'!$B$2</f>
        <v>RUA PROJETADA S/N, BAIRRO FREI DAMIÃO, SANTA LUZIA -PB</v>
      </c>
      <c r="C2" s="186"/>
      <c r="D2" s="186"/>
      <c r="E2" s="165">
        <f>I275</f>
        <v>1599381.24</v>
      </c>
      <c r="F2" s="166"/>
      <c r="G2" s="167"/>
      <c r="H2" s="176"/>
      <c r="I2" s="177"/>
    </row>
    <row r="3" spans="1:10" ht="18.75" customHeight="1" x14ac:dyDescent="0.2">
      <c r="A3" s="1" t="s">
        <v>15</v>
      </c>
      <c r="B3" s="187" t="str">
        <f>'Memória de Cálculo'!$B$3</f>
        <v>SINAPI - 10/2023 / ORSE - 09/2023</v>
      </c>
      <c r="C3" s="188"/>
      <c r="D3" s="189"/>
      <c r="E3" s="156" t="s">
        <v>70</v>
      </c>
      <c r="F3" s="164"/>
      <c r="G3" s="157"/>
      <c r="H3" s="176"/>
      <c r="I3" s="177"/>
    </row>
    <row r="4" spans="1:10" ht="18.75" customHeight="1" thickBot="1" x14ac:dyDescent="0.25">
      <c r="A4" s="33" t="s">
        <v>74</v>
      </c>
      <c r="B4" s="171" t="str">
        <f>'Memória de Cálculo'!$B$4</f>
        <v>Conforme tabela de encargos: Desonerados - Horista: 85,69% Mensalista: 48,16%</v>
      </c>
      <c r="C4" s="172"/>
      <c r="D4" s="173"/>
      <c r="E4" s="168">
        <f>'Memória de Cálculo'!$C$4</f>
        <v>0.26369999999999999</v>
      </c>
      <c r="F4" s="169"/>
      <c r="G4" s="170"/>
      <c r="H4" s="178" t="str">
        <f>'Memória de Cálculo'!$E$4</f>
        <v>ESTADO DA PARAÍBA
PREFEITURA MUNICIPAL DE SANTA LUZIA - PB</v>
      </c>
      <c r="I4" s="179"/>
    </row>
    <row r="5" spans="1:10" ht="30.75" customHeight="1" thickBot="1" x14ac:dyDescent="0.25">
      <c r="A5" s="3"/>
      <c r="B5" s="182"/>
      <c r="C5" s="183"/>
      <c r="D5" s="183"/>
      <c r="E5" s="183"/>
      <c r="F5" s="183"/>
      <c r="G5" s="184"/>
      <c r="H5" s="180"/>
      <c r="I5" s="181"/>
    </row>
    <row r="6" spans="1:10" ht="5.25" customHeight="1" thickBot="1" x14ac:dyDescent="0.25">
      <c r="A6" s="44"/>
      <c r="B6" s="45"/>
      <c r="C6" s="45"/>
      <c r="D6" s="45"/>
      <c r="E6" s="45"/>
      <c r="F6" s="45"/>
      <c r="G6" s="45"/>
      <c r="H6" s="42"/>
      <c r="I6" s="42"/>
    </row>
    <row r="7" spans="1:10" ht="19.5" customHeight="1" thickBot="1" x14ac:dyDescent="0.25">
      <c r="A7" s="153" t="s">
        <v>45</v>
      </c>
      <c r="B7" s="162"/>
      <c r="C7" s="162"/>
      <c r="D7" s="162"/>
      <c r="E7" s="162"/>
      <c r="F7" s="162"/>
      <c r="G7" s="162"/>
      <c r="H7" s="162"/>
      <c r="I7" s="163"/>
    </row>
    <row r="8" spans="1:10" ht="5.25" customHeight="1" x14ac:dyDescent="0.25">
      <c r="A8" s="46"/>
      <c r="B8" s="46"/>
      <c r="C8" s="46"/>
      <c r="D8" s="46"/>
      <c r="E8" s="46"/>
      <c r="F8" s="46"/>
      <c r="G8" s="46"/>
      <c r="H8" s="46"/>
      <c r="I8" s="46"/>
    </row>
    <row r="9" spans="1:10" ht="30" customHeight="1" x14ac:dyDescent="0.2">
      <c r="A9" s="91" t="s">
        <v>0</v>
      </c>
      <c r="B9" s="93" t="s">
        <v>24</v>
      </c>
      <c r="C9" s="91" t="s">
        <v>23</v>
      </c>
      <c r="D9" s="91" t="s">
        <v>1</v>
      </c>
      <c r="E9" s="94" t="s">
        <v>2</v>
      </c>
      <c r="F9" s="93" t="s">
        <v>3</v>
      </c>
      <c r="G9" s="93" t="s">
        <v>22</v>
      </c>
      <c r="H9" s="93" t="s">
        <v>21</v>
      </c>
      <c r="I9" s="93" t="s">
        <v>20</v>
      </c>
      <c r="J9" s="95" t="s">
        <v>19</v>
      </c>
    </row>
    <row r="10" spans="1:10" ht="16.5" customHeight="1" x14ac:dyDescent="0.2">
      <c r="A10" s="96" t="s">
        <v>4</v>
      </c>
      <c r="B10" s="96"/>
      <c r="C10" s="96"/>
      <c r="D10" s="96" t="s">
        <v>5</v>
      </c>
      <c r="E10" s="96"/>
      <c r="F10" s="97"/>
      <c r="G10" s="96"/>
      <c r="H10" s="96"/>
      <c r="I10" s="98">
        <v>10072.49</v>
      </c>
      <c r="J10" s="113">
        <v>6.2977417441760167E-3</v>
      </c>
    </row>
    <row r="11" spans="1:10" ht="32.25" customHeight="1" x14ac:dyDescent="0.2">
      <c r="A11" s="289" t="s">
        <v>6</v>
      </c>
      <c r="B11" s="290" t="s">
        <v>198</v>
      </c>
      <c r="C11" s="289" t="s">
        <v>17</v>
      </c>
      <c r="D11" s="289" t="s">
        <v>199</v>
      </c>
      <c r="E11" s="291" t="s">
        <v>7</v>
      </c>
      <c r="F11" s="292">
        <v>3</v>
      </c>
      <c r="G11" s="293">
        <v>310.63</v>
      </c>
      <c r="H11" s="293">
        <v>392.54</v>
      </c>
      <c r="I11" s="293">
        <v>1177.6199999999999</v>
      </c>
      <c r="J11" s="112">
        <v>7.3629724455189936E-4</v>
      </c>
    </row>
    <row r="12" spans="1:10" ht="32.25" customHeight="1" x14ac:dyDescent="0.2">
      <c r="A12" s="289" t="s">
        <v>200</v>
      </c>
      <c r="B12" s="290" t="s">
        <v>201</v>
      </c>
      <c r="C12" s="289" t="s">
        <v>17</v>
      </c>
      <c r="D12" s="289" t="s">
        <v>202</v>
      </c>
      <c r="E12" s="291" t="s">
        <v>194</v>
      </c>
      <c r="F12" s="292">
        <v>140.91999999999999</v>
      </c>
      <c r="G12" s="293">
        <v>49.95</v>
      </c>
      <c r="H12" s="293">
        <v>63.12</v>
      </c>
      <c r="I12" s="293">
        <v>8894.8700000000008</v>
      </c>
      <c r="J12" s="112">
        <v>5.5614444996241168E-3</v>
      </c>
    </row>
    <row r="13" spans="1:10" ht="17.25" customHeight="1" x14ac:dyDescent="0.2">
      <c r="A13" s="96" t="s">
        <v>8</v>
      </c>
      <c r="B13" s="96"/>
      <c r="C13" s="96"/>
      <c r="D13" s="96" t="s">
        <v>203</v>
      </c>
      <c r="E13" s="96"/>
      <c r="F13" s="99"/>
      <c r="G13" s="96"/>
      <c r="H13" s="96"/>
      <c r="I13" s="98">
        <v>161826.5</v>
      </c>
      <c r="J13" s="113">
        <v>0.10118069160296016</v>
      </c>
    </row>
    <row r="14" spans="1:10" ht="33.75" customHeight="1" x14ac:dyDescent="0.2">
      <c r="A14" s="289" t="s">
        <v>9</v>
      </c>
      <c r="B14" s="290" t="s">
        <v>204</v>
      </c>
      <c r="C14" s="289" t="s">
        <v>17</v>
      </c>
      <c r="D14" s="289" t="s">
        <v>205</v>
      </c>
      <c r="E14" s="291" t="s">
        <v>10</v>
      </c>
      <c r="F14" s="292">
        <v>49.6</v>
      </c>
      <c r="G14" s="293">
        <v>116.54</v>
      </c>
      <c r="H14" s="293">
        <v>147.27000000000001</v>
      </c>
      <c r="I14" s="293">
        <v>7304.59</v>
      </c>
      <c r="J14" s="112">
        <v>4.5671349752733122E-3</v>
      </c>
    </row>
    <row r="15" spans="1:10" ht="33.75" customHeight="1" x14ac:dyDescent="0.2">
      <c r="A15" s="289" t="s">
        <v>11</v>
      </c>
      <c r="B15" s="290" t="s">
        <v>206</v>
      </c>
      <c r="C15" s="289" t="s">
        <v>17</v>
      </c>
      <c r="D15" s="289" t="s">
        <v>207</v>
      </c>
      <c r="E15" s="291" t="s">
        <v>7</v>
      </c>
      <c r="F15" s="292">
        <v>33.07</v>
      </c>
      <c r="G15" s="293">
        <v>4.76</v>
      </c>
      <c r="H15" s="293">
        <v>6.02</v>
      </c>
      <c r="I15" s="293">
        <v>199.08</v>
      </c>
      <c r="J15" s="112">
        <v>1.2447313687385754E-4</v>
      </c>
    </row>
    <row r="16" spans="1:10" ht="33.75" customHeight="1" x14ac:dyDescent="0.2">
      <c r="A16" s="289" t="s">
        <v>208</v>
      </c>
      <c r="B16" s="290" t="s">
        <v>209</v>
      </c>
      <c r="C16" s="289" t="s">
        <v>17</v>
      </c>
      <c r="D16" s="289" t="s">
        <v>210</v>
      </c>
      <c r="E16" s="291" t="s">
        <v>7</v>
      </c>
      <c r="F16" s="292">
        <v>33.07</v>
      </c>
      <c r="G16" s="293">
        <v>28.55</v>
      </c>
      <c r="H16" s="293">
        <v>36.08</v>
      </c>
      <c r="I16" s="293">
        <v>1193.17</v>
      </c>
      <c r="J16" s="112">
        <v>7.4601975448955493E-4</v>
      </c>
    </row>
    <row r="17" spans="1:10" ht="18" customHeight="1" x14ac:dyDescent="0.2">
      <c r="A17" s="289" t="s">
        <v>211</v>
      </c>
      <c r="B17" s="290" t="s">
        <v>212</v>
      </c>
      <c r="C17" s="289" t="s">
        <v>17</v>
      </c>
      <c r="D17" s="289" t="s">
        <v>213</v>
      </c>
      <c r="E17" s="291" t="s">
        <v>10</v>
      </c>
      <c r="F17" s="292">
        <v>17.84</v>
      </c>
      <c r="G17" s="293">
        <v>39.14</v>
      </c>
      <c r="H17" s="293">
        <v>49.46</v>
      </c>
      <c r="I17" s="293">
        <v>882.37</v>
      </c>
      <c r="J17" s="112">
        <v>5.5169460409576888E-4</v>
      </c>
    </row>
    <row r="18" spans="1:10" ht="45.75" customHeight="1" x14ac:dyDescent="0.2">
      <c r="A18" s="289" t="s">
        <v>214</v>
      </c>
      <c r="B18" s="290" t="s">
        <v>215</v>
      </c>
      <c r="C18" s="289" t="s">
        <v>17</v>
      </c>
      <c r="D18" s="289" t="s">
        <v>216</v>
      </c>
      <c r="E18" s="291" t="s">
        <v>10</v>
      </c>
      <c r="F18" s="292">
        <v>66.2</v>
      </c>
      <c r="G18" s="293">
        <v>14.06</v>
      </c>
      <c r="H18" s="293">
        <v>17.77</v>
      </c>
      <c r="I18" s="293">
        <v>1176.3699999999999</v>
      </c>
      <c r="J18" s="112">
        <v>7.3551569230610704E-4</v>
      </c>
    </row>
    <row r="19" spans="1:10" ht="46.5" customHeight="1" x14ac:dyDescent="0.2">
      <c r="A19" s="289" t="s">
        <v>217</v>
      </c>
      <c r="B19" s="290" t="s">
        <v>218</v>
      </c>
      <c r="C19" s="289" t="s">
        <v>17</v>
      </c>
      <c r="D19" s="289" t="s">
        <v>219</v>
      </c>
      <c r="E19" s="291" t="s">
        <v>10</v>
      </c>
      <c r="F19" s="292">
        <v>1001.42</v>
      </c>
      <c r="G19" s="293">
        <v>65.59</v>
      </c>
      <c r="H19" s="293">
        <v>82.89</v>
      </c>
      <c r="I19" s="293">
        <v>83007.7</v>
      </c>
      <c r="J19" s="112">
        <v>5.1899883482439749E-2</v>
      </c>
    </row>
    <row r="20" spans="1:10" ht="15.75" customHeight="1" x14ac:dyDescent="0.2">
      <c r="A20" s="289" t="s">
        <v>220</v>
      </c>
      <c r="B20" s="290" t="s">
        <v>221</v>
      </c>
      <c r="C20" s="289" t="s">
        <v>17</v>
      </c>
      <c r="D20" s="289" t="s">
        <v>222</v>
      </c>
      <c r="E20" s="291" t="s">
        <v>7</v>
      </c>
      <c r="F20" s="292">
        <v>1619.61</v>
      </c>
      <c r="G20" s="293">
        <v>7.94</v>
      </c>
      <c r="H20" s="293">
        <v>10.029999999999999</v>
      </c>
      <c r="I20" s="293">
        <v>16244.69</v>
      </c>
      <c r="J20" s="112">
        <v>1.0156859161359177E-2</v>
      </c>
    </row>
    <row r="21" spans="1:10" ht="47.25" customHeight="1" x14ac:dyDescent="0.2">
      <c r="A21" s="289" t="s">
        <v>223</v>
      </c>
      <c r="B21" s="290" t="s">
        <v>224</v>
      </c>
      <c r="C21" s="289" t="s">
        <v>17</v>
      </c>
      <c r="D21" s="289" t="s">
        <v>225</v>
      </c>
      <c r="E21" s="291" t="s">
        <v>10</v>
      </c>
      <c r="F21" s="292">
        <v>29.2</v>
      </c>
      <c r="G21" s="293">
        <v>126.73</v>
      </c>
      <c r="H21" s="293">
        <v>160.15</v>
      </c>
      <c r="I21" s="293">
        <v>4676.38</v>
      </c>
      <c r="J21" s="112">
        <v>2.9238682329423846E-3</v>
      </c>
    </row>
    <row r="22" spans="1:10" ht="42.75" customHeight="1" x14ac:dyDescent="0.2">
      <c r="A22" s="289" t="s">
        <v>226</v>
      </c>
      <c r="B22" s="290" t="s">
        <v>227</v>
      </c>
      <c r="C22" s="289" t="s">
        <v>17</v>
      </c>
      <c r="D22" s="289" t="s">
        <v>228</v>
      </c>
      <c r="E22" s="291" t="s">
        <v>10</v>
      </c>
      <c r="F22" s="292">
        <v>29.2</v>
      </c>
      <c r="G22" s="293">
        <v>30.53</v>
      </c>
      <c r="H22" s="293">
        <v>38.58</v>
      </c>
      <c r="I22" s="293">
        <v>1126.54</v>
      </c>
      <c r="J22" s="112">
        <v>7.0435989357984466E-4</v>
      </c>
    </row>
    <row r="23" spans="1:10" ht="27.75" customHeight="1" x14ac:dyDescent="0.2">
      <c r="A23" s="289" t="s">
        <v>229</v>
      </c>
      <c r="B23" s="290" t="s">
        <v>230</v>
      </c>
      <c r="C23" s="289" t="s">
        <v>17</v>
      </c>
      <c r="D23" s="289" t="s">
        <v>231</v>
      </c>
      <c r="E23" s="291" t="s">
        <v>232</v>
      </c>
      <c r="F23" s="292">
        <v>87.6</v>
      </c>
      <c r="G23" s="293">
        <v>2.08</v>
      </c>
      <c r="H23" s="293">
        <v>2.63</v>
      </c>
      <c r="I23" s="293">
        <v>230.39</v>
      </c>
      <c r="J23" s="112">
        <v>1.4404945752646191E-4</v>
      </c>
    </row>
    <row r="24" spans="1:10" ht="20.25" customHeight="1" x14ac:dyDescent="0.2">
      <c r="A24" s="289" t="s">
        <v>233</v>
      </c>
      <c r="B24" s="290" t="s">
        <v>234</v>
      </c>
      <c r="C24" s="289" t="s">
        <v>17</v>
      </c>
      <c r="D24" s="289" t="s">
        <v>235</v>
      </c>
      <c r="E24" s="291" t="s">
        <v>7</v>
      </c>
      <c r="F24" s="292">
        <v>1619.61</v>
      </c>
      <c r="G24" s="293">
        <v>0.11</v>
      </c>
      <c r="H24" s="293">
        <v>0.14000000000000001</v>
      </c>
      <c r="I24" s="293">
        <v>226.75</v>
      </c>
      <c r="J24" s="112">
        <v>1.4177357738671487E-4</v>
      </c>
    </row>
    <row r="25" spans="1:10" ht="42" customHeight="1" x14ac:dyDescent="0.2">
      <c r="A25" s="289" t="s">
        <v>236</v>
      </c>
      <c r="B25" s="290" t="s">
        <v>237</v>
      </c>
      <c r="C25" s="289" t="s">
        <v>17</v>
      </c>
      <c r="D25" s="289" t="s">
        <v>238</v>
      </c>
      <c r="E25" s="291" t="s">
        <v>10</v>
      </c>
      <c r="F25" s="292">
        <v>76.8</v>
      </c>
      <c r="G25" s="293">
        <v>457.2</v>
      </c>
      <c r="H25" s="293">
        <v>577.76</v>
      </c>
      <c r="I25" s="293">
        <v>44371.97</v>
      </c>
      <c r="J25" s="112">
        <v>2.7743210242981216E-2</v>
      </c>
    </row>
    <row r="26" spans="1:10" ht="41.25" customHeight="1" x14ac:dyDescent="0.2">
      <c r="A26" s="289" t="s">
        <v>239</v>
      </c>
      <c r="B26" s="290" t="s">
        <v>240</v>
      </c>
      <c r="C26" s="289" t="s">
        <v>17</v>
      </c>
      <c r="D26" s="289" t="s">
        <v>241</v>
      </c>
      <c r="E26" s="291" t="s">
        <v>7</v>
      </c>
      <c r="F26" s="292">
        <v>19.47</v>
      </c>
      <c r="G26" s="293">
        <v>48.22</v>
      </c>
      <c r="H26" s="293">
        <v>60.94</v>
      </c>
      <c r="I26" s="293">
        <v>1186.5</v>
      </c>
      <c r="J26" s="112">
        <v>7.4184939170600752E-4</v>
      </c>
    </row>
    <row r="27" spans="1:10" ht="17.25" customHeight="1" x14ac:dyDescent="0.2">
      <c r="A27" s="96" t="s">
        <v>242</v>
      </c>
      <c r="B27" s="96"/>
      <c r="C27" s="96"/>
      <c r="D27" s="96" t="s">
        <v>243</v>
      </c>
      <c r="E27" s="96"/>
      <c r="F27" s="99"/>
      <c r="G27" s="96"/>
      <c r="H27" s="96"/>
      <c r="I27" s="98">
        <v>173929.1</v>
      </c>
      <c r="J27" s="113">
        <v>0.10874774297090042</v>
      </c>
    </row>
    <row r="28" spans="1:10" ht="17.25" customHeight="1" x14ac:dyDescent="0.2">
      <c r="A28" s="96" t="s">
        <v>244</v>
      </c>
      <c r="B28" s="96"/>
      <c r="C28" s="96"/>
      <c r="D28" s="96" t="s">
        <v>245</v>
      </c>
      <c r="E28" s="96"/>
      <c r="F28" s="99"/>
      <c r="G28" s="96"/>
      <c r="H28" s="96"/>
      <c r="I28" s="98">
        <v>86295.67</v>
      </c>
      <c r="J28" s="113">
        <v>5.3955659752517794E-2</v>
      </c>
    </row>
    <row r="29" spans="1:10" ht="36.75" customHeight="1" x14ac:dyDescent="0.2">
      <c r="A29" s="289" t="s">
        <v>246</v>
      </c>
      <c r="B29" s="290" t="s">
        <v>247</v>
      </c>
      <c r="C29" s="289" t="s">
        <v>17</v>
      </c>
      <c r="D29" s="289" t="s">
        <v>248</v>
      </c>
      <c r="E29" s="291" t="s">
        <v>7</v>
      </c>
      <c r="F29" s="292">
        <v>205.01</v>
      </c>
      <c r="G29" s="293">
        <v>129.32</v>
      </c>
      <c r="H29" s="293">
        <v>163.41999999999999</v>
      </c>
      <c r="I29" s="293">
        <v>33502.730000000003</v>
      </c>
      <c r="J29" s="112">
        <v>2.0947307097337216E-2</v>
      </c>
    </row>
    <row r="30" spans="1:10" ht="36.75" customHeight="1" x14ac:dyDescent="0.2">
      <c r="A30" s="289" t="s">
        <v>249</v>
      </c>
      <c r="B30" s="290" t="s">
        <v>250</v>
      </c>
      <c r="C30" s="289" t="s">
        <v>17</v>
      </c>
      <c r="D30" s="289" t="s">
        <v>251</v>
      </c>
      <c r="E30" s="291" t="s">
        <v>12</v>
      </c>
      <c r="F30" s="292">
        <v>168.2</v>
      </c>
      <c r="G30" s="293">
        <v>15.33</v>
      </c>
      <c r="H30" s="293">
        <v>19.37</v>
      </c>
      <c r="I30" s="293">
        <v>3258.03</v>
      </c>
      <c r="J30" s="112">
        <v>2.0370565306868297E-3</v>
      </c>
    </row>
    <row r="31" spans="1:10" ht="36.75" customHeight="1" x14ac:dyDescent="0.2">
      <c r="A31" s="289" t="s">
        <v>252</v>
      </c>
      <c r="B31" s="290" t="s">
        <v>253</v>
      </c>
      <c r="C31" s="289" t="s">
        <v>17</v>
      </c>
      <c r="D31" s="289" t="s">
        <v>254</v>
      </c>
      <c r="E31" s="291" t="s">
        <v>12</v>
      </c>
      <c r="F31" s="292">
        <v>696.6</v>
      </c>
      <c r="G31" s="293">
        <v>13.27</v>
      </c>
      <c r="H31" s="293">
        <v>16.77</v>
      </c>
      <c r="I31" s="293">
        <v>11681.98</v>
      </c>
      <c r="J31" s="112">
        <v>7.3040621634401564E-3</v>
      </c>
    </row>
    <row r="32" spans="1:10" ht="36.75" customHeight="1" x14ac:dyDescent="0.2">
      <c r="A32" s="289" t="s">
        <v>255</v>
      </c>
      <c r="B32" s="290" t="s">
        <v>256</v>
      </c>
      <c r="C32" s="289" t="s">
        <v>17</v>
      </c>
      <c r="D32" s="289" t="s">
        <v>257</v>
      </c>
      <c r="E32" s="291" t="s">
        <v>12</v>
      </c>
      <c r="F32" s="292">
        <v>632.4</v>
      </c>
      <c r="G32" s="293">
        <v>11.85</v>
      </c>
      <c r="H32" s="293">
        <v>14.97</v>
      </c>
      <c r="I32" s="293">
        <v>9467.0300000000007</v>
      </c>
      <c r="J32" s="112">
        <v>5.9191828459861139E-3</v>
      </c>
    </row>
    <row r="33" spans="1:10" ht="36.75" customHeight="1" x14ac:dyDescent="0.2">
      <c r="A33" s="289" t="s">
        <v>258</v>
      </c>
      <c r="B33" s="290" t="s">
        <v>259</v>
      </c>
      <c r="C33" s="289" t="s">
        <v>17</v>
      </c>
      <c r="D33" s="289" t="s">
        <v>260</v>
      </c>
      <c r="E33" s="291" t="s">
        <v>12</v>
      </c>
      <c r="F33" s="292">
        <v>133.6</v>
      </c>
      <c r="G33" s="293">
        <v>10.02</v>
      </c>
      <c r="H33" s="293">
        <v>12.66</v>
      </c>
      <c r="I33" s="293">
        <v>1691.38</v>
      </c>
      <c r="J33" s="112">
        <v>1.0575214699904821E-3</v>
      </c>
    </row>
    <row r="34" spans="1:10" ht="36.75" customHeight="1" x14ac:dyDescent="0.2">
      <c r="A34" s="289" t="s">
        <v>261</v>
      </c>
      <c r="B34" s="290" t="s">
        <v>262</v>
      </c>
      <c r="C34" s="289" t="s">
        <v>17</v>
      </c>
      <c r="D34" s="289" t="s">
        <v>263</v>
      </c>
      <c r="E34" s="291" t="s">
        <v>12</v>
      </c>
      <c r="F34" s="292">
        <v>50.3</v>
      </c>
      <c r="G34" s="293">
        <v>9.4700000000000006</v>
      </c>
      <c r="H34" s="293">
        <v>11.97</v>
      </c>
      <c r="I34" s="293">
        <v>602.09</v>
      </c>
      <c r="J34" s="112">
        <v>3.764518333352466E-4</v>
      </c>
    </row>
    <row r="35" spans="1:10" ht="36.75" customHeight="1" x14ac:dyDescent="0.2">
      <c r="A35" s="289" t="s">
        <v>264</v>
      </c>
      <c r="B35" s="290" t="s">
        <v>265</v>
      </c>
      <c r="C35" s="289" t="s">
        <v>17</v>
      </c>
      <c r="D35" s="289" t="s">
        <v>266</v>
      </c>
      <c r="E35" s="291" t="s">
        <v>10</v>
      </c>
      <c r="F35" s="292">
        <v>30.11</v>
      </c>
      <c r="G35" s="293">
        <v>462.47</v>
      </c>
      <c r="H35" s="293">
        <v>584.41999999999996</v>
      </c>
      <c r="I35" s="293">
        <v>17596.89</v>
      </c>
      <c r="J35" s="112">
        <v>1.1002311118767405E-2</v>
      </c>
    </row>
    <row r="36" spans="1:10" ht="36.75" customHeight="1" x14ac:dyDescent="0.2">
      <c r="A36" s="289" t="s">
        <v>267</v>
      </c>
      <c r="B36" s="290" t="s">
        <v>268</v>
      </c>
      <c r="C36" s="289" t="s">
        <v>17</v>
      </c>
      <c r="D36" s="289" t="s">
        <v>269</v>
      </c>
      <c r="E36" s="291" t="s">
        <v>10</v>
      </c>
      <c r="F36" s="292">
        <v>30.11</v>
      </c>
      <c r="G36" s="293">
        <v>223.27</v>
      </c>
      <c r="H36" s="293">
        <v>282.14999999999998</v>
      </c>
      <c r="I36" s="293">
        <v>8495.5400000000009</v>
      </c>
      <c r="J36" s="112">
        <v>5.3117666929743401E-3</v>
      </c>
    </row>
    <row r="37" spans="1:10" ht="17.25" customHeight="1" x14ac:dyDescent="0.2">
      <c r="A37" s="294" t="s">
        <v>270</v>
      </c>
      <c r="B37" s="294"/>
      <c r="C37" s="294"/>
      <c r="D37" s="294" t="s">
        <v>271</v>
      </c>
      <c r="E37" s="294"/>
      <c r="F37" s="295"/>
      <c r="G37" s="294"/>
      <c r="H37" s="294"/>
      <c r="I37" s="296">
        <v>87633.43</v>
      </c>
      <c r="J37" s="113">
        <v>5.479208321838263E-2</v>
      </c>
    </row>
    <row r="38" spans="1:10" ht="29.25" customHeight="1" x14ac:dyDescent="0.2">
      <c r="A38" s="289" t="s">
        <v>272</v>
      </c>
      <c r="B38" s="290" t="s">
        <v>273</v>
      </c>
      <c r="C38" s="289" t="s">
        <v>17</v>
      </c>
      <c r="D38" s="289" t="s">
        <v>274</v>
      </c>
      <c r="E38" s="291" t="s">
        <v>7</v>
      </c>
      <c r="F38" s="292">
        <v>336.92</v>
      </c>
      <c r="G38" s="293">
        <v>66.59</v>
      </c>
      <c r="H38" s="293">
        <v>84.15</v>
      </c>
      <c r="I38" s="293">
        <v>28351.82</v>
      </c>
      <c r="J38" s="112">
        <v>1.7726742874638195E-2</v>
      </c>
    </row>
    <row r="39" spans="1:10" ht="27.75" customHeight="1" x14ac:dyDescent="0.2">
      <c r="A39" s="289" t="s">
        <v>275</v>
      </c>
      <c r="B39" s="290" t="s">
        <v>250</v>
      </c>
      <c r="C39" s="289" t="s">
        <v>17</v>
      </c>
      <c r="D39" s="289" t="s">
        <v>251</v>
      </c>
      <c r="E39" s="291" t="s">
        <v>12</v>
      </c>
      <c r="F39" s="292">
        <v>343.2</v>
      </c>
      <c r="G39" s="293">
        <v>15.33</v>
      </c>
      <c r="H39" s="293">
        <v>19.37</v>
      </c>
      <c r="I39" s="293">
        <v>6647.78</v>
      </c>
      <c r="J39" s="112">
        <v>4.1564699108262645E-3</v>
      </c>
    </row>
    <row r="40" spans="1:10" ht="27.75" customHeight="1" x14ac:dyDescent="0.2">
      <c r="A40" s="289" t="s">
        <v>276</v>
      </c>
      <c r="B40" s="290" t="s">
        <v>277</v>
      </c>
      <c r="C40" s="289" t="s">
        <v>17</v>
      </c>
      <c r="D40" s="289" t="s">
        <v>278</v>
      </c>
      <c r="E40" s="291" t="s">
        <v>12</v>
      </c>
      <c r="F40" s="292">
        <v>3.1</v>
      </c>
      <c r="G40" s="293">
        <v>14.28</v>
      </c>
      <c r="H40" s="293">
        <v>18.05</v>
      </c>
      <c r="I40" s="293">
        <v>55.96</v>
      </c>
      <c r="J40" s="112">
        <v>3.4988530939627629E-5</v>
      </c>
    </row>
    <row r="41" spans="1:10" ht="27.75" customHeight="1" x14ac:dyDescent="0.2">
      <c r="A41" s="289" t="s">
        <v>279</v>
      </c>
      <c r="B41" s="290" t="s">
        <v>253</v>
      </c>
      <c r="C41" s="289" t="s">
        <v>17</v>
      </c>
      <c r="D41" s="289" t="s">
        <v>254</v>
      </c>
      <c r="E41" s="291" t="s">
        <v>12</v>
      </c>
      <c r="F41" s="292">
        <v>549.6</v>
      </c>
      <c r="G41" s="293">
        <v>13.27</v>
      </c>
      <c r="H41" s="293">
        <v>16.77</v>
      </c>
      <c r="I41" s="293">
        <v>9216.7900000000009</v>
      </c>
      <c r="J41" s="112">
        <v>5.7627223387964714E-3</v>
      </c>
    </row>
    <row r="42" spans="1:10" ht="27.75" customHeight="1" x14ac:dyDescent="0.2">
      <c r="A42" s="289" t="s">
        <v>280</v>
      </c>
      <c r="B42" s="290" t="s">
        <v>256</v>
      </c>
      <c r="C42" s="289" t="s">
        <v>17</v>
      </c>
      <c r="D42" s="289" t="s">
        <v>257</v>
      </c>
      <c r="E42" s="291" t="s">
        <v>12</v>
      </c>
      <c r="F42" s="292">
        <v>274.60000000000002</v>
      </c>
      <c r="G42" s="293">
        <v>11.85</v>
      </c>
      <c r="H42" s="293">
        <v>14.97</v>
      </c>
      <c r="I42" s="293">
        <v>4110.76</v>
      </c>
      <c r="J42" s="112">
        <v>2.570218967930373E-3</v>
      </c>
    </row>
    <row r="43" spans="1:10" ht="27.75" customHeight="1" x14ac:dyDescent="0.2">
      <c r="A43" s="289" t="s">
        <v>281</v>
      </c>
      <c r="B43" s="290" t="s">
        <v>259</v>
      </c>
      <c r="C43" s="289" t="s">
        <v>17</v>
      </c>
      <c r="D43" s="289" t="s">
        <v>260</v>
      </c>
      <c r="E43" s="291" t="s">
        <v>12</v>
      </c>
      <c r="F43" s="292">
        <v>88.3</v>
      </c>
      <c r="G43" s="293">
        <v>10.02</v>
      </c>
      <c r="H43" s="293">
        <v>12.66</v>
      </c>
      <c r="I43" s="293">
        <v>1117.8800000000001</v>
      </c>
      <c r="J43" s="112">
        <v>6.9894529962099595E-4</v>
      </c>
    </row>
    <row r="44" spans="1:10" ht="41.25" customHeight="1" x14ac:dyDescent="0.2">
      <c r="A44" s="289" t="s">
        <v>282</v>
      </c>
      <c r="B44" s="290" t="s">
        <v>265</v>
      </c>
      <c r="C44" s="289" t="s">
        <v>17</v>
      </c>
      <c r="D44" s="289" t="s">
        <v>266</v>
      </c>
      <c r="E44" s="291" t="s">
        <v>10</v>
      </c>
      <c r="F44" s="292">
        <v>20.399999999999999</v>
      </c>
      <c r="G44" s="293">
        <v>462.47</v>
      </c>
      <c r="H44" s="293">
        <v>584.41999999999996</v>
      </c>
      <c r="I44" s="293">
        <v>11922.17</v>
      </c>
      <c r="J44" s="112">
        <v>7.4542389905736294E-3</v>
      </c>
    </row>
    <row r="45" spans="1:10" ht="32.25" customHeight="1" x14ac:dyDescent="0.2">
      <c r="A45" s="289" t="s">
        <v>283</v>
      </c>
      <c r="B45" s="290" t="s">
        <v>268</v>
      </c>
      <c r="C45" s="289" t="s">
        <v>17</v>
      </c>
      <c r="D45" s="289" t="s">
        <v>269</v>
      </c>
      <c r="E45" s="291" t="s">
        <v>10</v>
      </c>
      <c r="F45" s="292">
        <v>20.399999999999999</v>
      </c>
      <c r="G45" s="293">
        <v>223.27</v>
      </c>
      <c r="H45" s="293">
        <v>282.14999999999998</v>
      </c>
      <c r="I45" s="293">
        <v>5755.86</v>
      </c>
      <c r="J45" s="112">
        <v>3.5988042475726427E-3</v>
      </c>
    </row>
    <row r="46" spans="1:10" ht="30" customHeight="1" x14ac:dyDescent="0.2">
      <c r="A46" s="289" t="s">
        <v>284</v>
      </c>
      <c r="B46" s="290" t="s">
        <v>285</v>
      </c>
      <c r="C46" s="289" t="s">
        <v>17</v>
      </c>
      <c r="D46" s="289" t="s">
        <v>286</v>
      </c>
      <c r="E46" s="291" t="s">
        <v>7</v>
      </c>
      <c r="F46" s="292">
        <v>336.92</v>
      </c>
      <c r="G46" s="293">
        <v>48.04</v>
      </c>
      <c r="H46" s="293">
        <v>60.71</v>
      </c>
      <c r="I46" s="293">
        <v>20454.41</v>
      </c>
      <c r="J46" s="112">
        <v>1.2788952057484431E-2</v>
      </c>
    </row>
    <row r="47" spans="1:10" ht="16.5" customHeight="1" x14ac:dyDescent="0.2">
      <c r="A47" s="96" t="s">
        <v>287</v>
      </c>
      <c r="B47" s="96"/>
      <c r="C47" s="96"/>
      <c r="D47" s="96" t="s">
        <v>288</v>
      </c>
      <c r="E47" s="96"/>
      <c r="F47" s="99"/>
      <c r="G47" s="96"/>
      <c r="H47" s="96"/>
      <c r="I47" s="98">
        <v>332728.48</v>
      </c>
      <c r="J47" s="113">
        <v>0.20803575262643445</v>
      </c>
    </row>
    <row r="48" spans="1:10" ht="16.5" customHeight="1" x14ac:dyDescent="0.2">
      <c r="A48" s="96" t="s">
        <v>289</v>
      </c>
      <c r="B48" s="96"/>
      <c r="C48" s="96"/>
      <c r="D48" s="96" t="s">
        <v>290</v>
      </c>
      <c r="E48" s="96"/>
      <c r="F48" s="99"/>
      <c r="G48" s="96"/>
      <c r="H48" s="96"/>
      <c r="I48" s="98">
        <v>62868.78</v>
      </c>
      <c r="J48" s="113">
        <v>3.9308188959375316E-2</v>
      </c>
    </row>
    <row r="49" spans="1:10" ht="45" customHeight="1" x14ac:dyDescent="0.2">
      <c r="A49" s="289" t="s">
        <v>291</v>
      </c>
      <c r="B49" s="290" t="s">
        <v>292</v>
      </c>
      <c r="C49" s="289" t="s">
        <v>17</v>
      </c>
      <c r="D49" s="289" t="s">
        <v>293</v>
      </c>
      <c r="E49" s="291" t="s">
        <v>7</v>
      </c>
      <c r="F49" s="292">
        <v>376.85</v>
      </c>
      <c r="G49" s="293">
        <v>40.409999999999997</v>
      </c>
      <c r="H49" s="293">
        <v>51.07</v>
      </c>
      <c r="I49" s="293">
        <v>19245.73</v>
      </c>
      <c r="J49" s="112">
        <v>1.2033234802729085E-2</v>
      </c>
    </row>
    <row r="50" spans="1:10" ht="42" customHeight="1" x14ac:dyDescent="0.2">
      <c r="A50" s="289" t="s">
        <v>294</v>
      </c>
      <c r="B50" s="290" t="s">
        <v>295</v>
      </c>
      <c r="C50" s="289" t="s">
        <v>17</v>
      </c>
      <c r="D50" s="289" t="s">
        <v>296</v>
      </c>
      <c r="E50" s="291" t="s">
        <v>12</v>
      </c>
      <c r="F50" s="292">
        <v>476.7</v>
      </c>
      <c r="G50" s="293">
        <v>12.57</v>
      </c>
      <c r="H50" s="293">
        <v>15.88</v>
      </c>
      <c r="I50" s="293">
        <v>7570</v>
      </c>
      <c r="J50" s="112">
        <v>4.7330804005178903E-3</v>
      </c>
    </row>
    <row r="51" spans="1:10" ht="44.25" customHeight="1" x14ac:dyDescent="0.2">
      <c r="A51" s="289" t="s">
        <v>297</v>
      </c>
      <c r="B51" s="290" t="s">
        <v>298</v>
      </c>
      <c r="C51" s="289" t="s">
        <v>17</v>
      </c>
      <c r="D51" s="289" t="s">
        <v>299</v>
      </c>
      <c r="E51" s="291" t="s">
        <v>12</v>
      </c>
      <c r="F51" s="292">
        <v>1031</v>
      </c>
      <c r="G51" s="293">
        <v>10.45</v>
      </c>
      <c r="H51" s="293">
        <v>13.21</v>
      </c>
      <c r="I51" s="293">
        <v>13619.51</v>
      </c>
      <c r="J51" s="112">
        <v>8.5154869016720487E-3</v>
      </c>
    </row>
    <row r="52" spans="1:10" ht="44.25" customHeight="1" x14ac:dyDescent="0.2">
      <c r="A52" s="289" t="s">
        <v>300</v>
      </c>
      <c r="B52" s="290" t="s">
        <v>301</v>
      </c>
      <c r="C52" s="289" t="s">
        <v>17</v>
      </c>
      <c r="D52" s="289" t="s">
        <v>302</v>
      </c>
      <c r="E52" s="291" t="s">
        <v>12</v>
      </c>
      <c r="F52" s="292">
        <v>276.3</v>
      </c>
      <c r="G52" s="293">
        <v>8.8699999999999992</v>
      </c>
      <c r="H52" s="293">
        <v>11.21</v>
      </c>
      <c r="I52" s="293">
        <v>3097.32</v>
      </c>
      <c r="J52" s="112">
        <v>1.9365739215498113E-3</v>
      </c>
    </row>
    <row r="53" spans="1:10" ht="44.25" customHeight="1" x14ac:dyDescent="0.2">
      <c r="A53" s="289" t="s">
        <v>303</v>
      </c>
      <c r="B53" s="290" t="s">
        <v>304</v>
      </c>
      <c r="C53" s="289" t="s">
        <v>17</v>
      </c>
      <c r="D53" s="289" t="s">
        <v>305</v>
      </c>
      <c r="E53" s="291" t="s">
        <v>12</v>
      </c>
      <c r="F53" s="292">
        <v>206</v>
      </c>
      <c r="G53" s="293">
        <v>8.6300000000000008</v>
      </c>
      <c r="H53" s="293">
        <v>10.91</v>
      </c>
      <c r="I53" s="293">
        <v>2247.46</v>
      </c>
      <c r="J53" s="112">
        <v>1.4052059282626073E-3</v>
      </c>
    </row>
    <row r="54" spans="1:10" ht="42.75" customHeight="1" x14ac:dyDescent="0.2">
      <c r="A54" s="289" t="s">
        <v>306</v>
      </c>
      <c r="B54" s="290" t="s">
        <v>265</v>
      </c>
      <c r="C54" s="289" t="s">
        <v>17</v>
      </c>
      <c r="D54" s="289" t="s">
        <v>266</v>
      </c>
      <c r="E54" s="291" t="s">
        <v>10</v>
      </c>
      <c r="F54" s="292">
        <v>19.72</v>
      </c>
      <c r="G54" s="293">
        <v>462.47</v>
      </c>
      <c r="H54" s="293">
        <v>584.41999999999996</v>
      </c>
      <c r="I54" s="293">
        <v>11524.76</v>
      </c>
      <c r="J54" s="112">
        <v>7.2057616481733897E-3</v>
      </c>
    </row>
    <row r="55" spans="1:10" ht="31.5" customHeight="1" x14ac:dyDescent="0.2">
      <c r="A55" s="289" t="s">
        <v>307</v>
      </c>
      <c r="B55" s="290" t="s">
        <v>268</v>
      </c>
      <c r="C55" s="289" t="s">
        <v>17</v>
      </c>
      <c r="D55" s="289" t="s">
        <v>269</v>
      </c>
      <c r="E55" s="291" t="s">
        <v>10</v>
      </c>
      <c r="F55" s="292">
        <v>19.72</v>
      </c>
      <c r="G55" s="293">
        <v>223.27</v>
      </c>
      <c r="H55" s="293">
        <v>282.14999999999998</v>
      </c>
      <c r="I55" s="293">
        <v>5564</v>
      </c>
      <c r="J55" s="112">
        <v>3.4788453564704811E-3</v>
      </c>
    </row>
    <row r="56" spans="1:10" ht="17.25" customHeight="1" x14ac:dyDescent="0.2">
      <c r="A56" s="96" t="s">
        <v>308</v>
      </c>
      <c r="B56" s="96"/>
      <c r="C56" s="96"/>
      <c r="D56" s="96" t="s">
        <v>309</v>
      </c>
      <c r="E56" s="96"/>
      <c r="F56" s="99"/>
      <c r="G56" s="96"/>
      <c r="H56" s="96"/>
      <c r="I56" s="98">
        <v>106104.04</v>
      </c>
      <c r="J56" s="113">
        <v>6.6340680599704924E-2</v>
      </c>
    </row>
    <row r="57" spans="1:10" ht="39" customHeight="1" x14ac:dyDescent="0.2">
      <c r="A57" s="289" t="s">
        <v>310</v>
      </c>
      <c r="B57" s="290" t="s">
        <v>311</v>
      </c>
      <c r="C57" s="289" t="s">
        <v>17</v>
      </c>
      <c r="D57" s="289" t="s">
        <v>312</v>
      </c>
      <c r="E57" s="291" t="s">
        <v>7</v>
      </c>
      <c r="F57" s="292">
        <v>431.5</v>
      </c>
      <c r="G57" s="293">
        <v>73.2</v>
      </c>
      <c r="H57" s="293">
        <v>92.5</v>
      </c>
      <c r="I57" s="293">
        <v>39913.75</v>
      </c>
      <c r="J57" s="112">
        <v>2.4955744760392463E-2</v>
      </c>
    </row>
    <row r="58" spans="1:10" ht="39" customHeight="1" x14ac:dyDescent="0.2">
      <c r="A58" s="289" t="s">
        <v>313</v>
      </c>
      <c r="B58" s="290" t="s">
        <v>295</v>
      </c>
      <c r="C58" s="289" t="s">
        <v>17</v>
      </c>
      <c r="D58" s="289" t="s">
        <v>296</v>
      </c>
      <c r="E58" s="291" t="s">
        <v>12</v>
      </c>
      <c r="F58" s="292">
        <v>472.2</v>
      </c>
      <c r="G58" s="293">
        <v>12.57</v>
      </c>
      <c r="H58" s="293">
        <v>15.88</v>
      </c>
      <c r="I58" s="293">
        <v>7498.54</v>
      </c>
      <c r="J58" s="112">
        <v>4.6884006217304385E-3</v>
      </c>
    </row>
    <row r="59" spans="1:10" ht="39" customHeight="1" x14ac:dyDescent="0.2">
      <c r="A59" s="289" t="s">
        <v>314</v>
      </c>
      <c r="B59" s="290" t="s">
        <v>315</v>
      </c>
      <c r="C59" s="289" t="s">
        <v>17</v>
      </c>
      <c r="D59" s="289" t="s">
        <v>316</v>
      </c>
      <c r="E59" s="291" t="s">
        <v>12</v>
      </c>
      <c r="F59" s="292">
        <v>207.1</v>
      </c>
      <c r="G59" s="293">
        <v>12.13</v>
      </c>
      <c r="H59" s="293">
        <v>15.33</v>
      </c>
      <c r="I59" s="293">
        <v>3174.84</v>
      </c>
      <c r="J59" s="112">
        <v>1.9850426656248636E-3</v>
      </c>
    </row>
    <row r="60" spans="1:10" ht="39" customHeight="1" x14ac:dyDescent="0.2">
      <c r="A60" s="289" t="s">
        <v>317</v>
      </c>
      <c r="B60" s="290" t="s">
        <v>318</v>
      </c>
      <c r="C60" s="289" t="s">
        <v>17</v>
      </c>
      <c r="D60" s="289" t="s">
        <v>319</v>
      </c>
      <c r="E60" s="291" t="s">
        <v>12</v>
      </c>
      <c r="F60" s="292">
        <v>345.3</v>
      </c>
      <c r="G60" s="293">
        <v>11.58</v>
      </c>
      <c r="H60" s="293">
        <v>14.63</v>
      </c>
      <c r="I60" s="293">
        <v>5051.74</v>
      </c>
      <c r="J60" s="112">
        <v>3.1585589937268492E-3</v>
      </c>
    </row>
    <row r="61" spans="1:10" ht="39" customHeight="1" x14ac:dyDescent="0.2">
      <c r="A61" s="289" t="s">
        <v>320</v>
      </c>
      <c r="B61" s="290" t="s">
        <v>298</v>
      </c>
      <c r="C61" s="289" t="s">
        <v>17</v>
      </c>
      <c r="D61" s="289" t="s">
        <v>299</v>
      </c>
      <c r="E61" s="291" t="s">
        <v>12</v>
      </c>
      <c r="F61" s="292">
        <v>512.5</v>
      </c>
      <c r="G61" s="293">
        <v>10.45</v>
      </c>
      <c r="H61" s="293">
        <v>13.21</v>
      </c>
      <c r="I61" s="293">
        <v>6770.13</v>
      </c>
      <c r="J61" s="112">
        <v>4.2329682446444099E-3</v>
      </c>
    </row>
    <row r="62" spans="1:10" ht="39" customHeight="1" x14ac:dyDescent="0.2">
      <c r="A62" s="289" t="s">
        <v>321</v>
      </c>
      <c r="B62" s="290" t="s">
        <v>301</v>
      </c>
      <c r="C62" s="289" t="s">
        <v>17</v>
      </c>
      <c r="D62" s="289" t="s">
        <v>302</v>
      </c>
      <c r="E62" s="291" t="s">
        <v>12</v>
      </c>
      <c r="F62" s="292">
        <v>595.29999999999995</v>
      </c>
      <c r="G62" s="293">
        <v>8.8699999999999992</v>
      </c>
      <c r="H62" s="293">
        <v>11.21</v>
      </c>
      <c r="I62" s="293">
        <v>6673.31</v>
      </c>
      <c r="J62" s="112">
        <v>4.1724323338943256E-3</v>
      </c>
    </row>
    <row r="63" spans="1:10" ht="39" customHeight="1" x14ac:dyDescent="0.2">
      <c r="A63" s="289" t="s">
        <v>322</v>
      </c>
      <c r="B63" s="290" t="s">
        <v>304</v>
      </c>
      <c r="C63" s="289" t="s">
        <v>17</v>
      </c>
      <c r="D63" s="289" t="s">
        <v>305</v>
      </c>
      <c r="E63" s="291" t="s">
        <v>12</v>
      </c>
      <c r="F63" s="292">
        <v>226.7</v>
      </c>
      <c r="G63" s="293">
        <v>8.6300000000000008</v>
      </c>
      <c r="H63" s="293">
        <v>10.91</v>
      </c>
      <c r="I63" s="293">
        <v>2473.3000000000002</v>
      </c>
      <c r="J63" s="112">
        <v>1.5464105356143855E-3</v>
      </c>
    </row>
    <row r="64" spans="1:10" ht="39" customHeight="1" x14ac:dyDescent="0.2">
      <c r="A64" s="289" t="s">
        <v>323</v>
      </c>
      <c r="B64" s="290" t="s">
        <v>265</v>
      </c>
      <c r="C64" s="289" t="s">
        <v>17</v>
      </c>
      <c r="D64" s="289" t="s">
        <v>266</v>
      </c>
      <c r="E64" s="291" t="s">
        <v>10</v>
      </c>
      <c r="F64" s="292">
        <v>34.57</v>
      </c>
      <c r="G64" s="293">
        <v>462.47</v>
      </c>
      <c r="H64" s="293">
        <v>584.41999999999996</v>
      </c>
      <c r="I64" s="293">
        <v>20203.400000000001</v>
      </c>
      <c r="J64" s="112">
        <v>1.2632010114111379E-2</v>
      </c>
    </row>
    <row r="65" spans="1:10" ht="30.75" customHeight="1" x14ac:dyDescent="0.2">
      <c r="A65" s="289" t="s">
        <v>324</v>
      </c>
      <c r="B65" s="290" t="s">
        <v>268</v>
      </c>
      <c r="C65" s="289" t="s">
        <v>17</v>
      </c>
      <c r="D65" s="289" t="s">
        <v>269</v>
      </c>
      <c r="E65" s="291" t="s">
        <v>10</v>
      </c>
      <c r="F65" s="292">
        <v>34.57</v>
      </c>
      <c r="G65" s="293">
        <v>223.27</v>
      </c>
      <c r="H65" s="293">
        <v>282.14999999999998</v>
      </c>
      <c r="I65" s="293">
        <v>9753.93</v>
      </c>
      <c r="J65" s="112">
        <v>6.0985647174403518E-3</v>
      </c>
    </row>
    <row r="66" spans="1:10" ht="30.75" customHeight="1" x14ac:dyDescent="0.2">
      <c r="A66" s="289" t="s">
        <v>325</v>
      </c>
      <c r="B66" s="290" t="s">
        <v>326</v>
      </c>
      <c r="C66" s="289" t="s">
        <v>17</v>
      </c>
      <c r="D66" s="289" t="s">
        <v>327</v>
      </c>
      <c r="E66" s="291" t="s">
        <v>194</v>
      </c>
      <c r="F66" s="292">
        <v>102.32</v>
      </c>
      <c r="G66" s="293">
        <v>35.51</v>
      </c>
      <c r="H66" s="293">
        <v>44.87</v>
      </c>
      <c r="I66" s="293">
        <v>4591.1000000000004</v>
      </c>
      <c r="J66" s="112">
        <v>2.8705476125254537E-3</v>
      </c>
    </row>
    <row r="67" spans="1:10" ht="15" customHeight="1" x14ac:dyDescent="0.2">
      <c r="A67" s="96" t="s">
        <v>328</v>
      </c>
      <c r="B67" s="96"/>
      <c r="C67" s="96"/>
      <c r="D67" s="96" t="s">
        <v>329</v>
      </c>
      <c r="E67" s="96"/>
      <c r="F67" s="99"/>
      <c r="G67" s="96"/>
      <c r="H67" s="96"/>
      <c r="I67" s="98">
        <v>161167.84</v>
      </c>
      <c r="J67" s="113">
        <v>0.10076886984118934</v>
      </c>
    </row>
    <row r="68" spans="1:10" ht="42" customHeight="1" x14ac:dyDescent="0.2">
      <c r="A68" s="289" t="s">
        <v>330</v>
      </c>
      <c r="B68" s="290" t="s">
        <v>331</v>
      </c>
      <c r="C68" s="289" t="s">
        <v>17</v>
      </c>
      <c r="D68" s="289" t="s">
        <v>332</v>
      </c>
      <c r="E68" s="291" t="s">
        <v>7</v>
      </c>
      <c r="F68" s="292">
        <v>205.96</v>
      </c>
      <c r="G68" s="293">
        <v>31.91</v>
      </c>
      <c r="H68" s="293">
        <v>40.32</v>
      </c>
      <c r="I68" s="293">
        <v>8304.31</v>
      </c>
      <c r="J68" s="112">
        <v>5.1922017042040584E-3</v>
      </c>
    </row>
    <row r="69" spans="1:10" ht="35.25" customHeight="1" x14ac:dyDescent="0.2">
      <c r="A69" s="289" t="s">
        <v>333</v>
      </c>
      <c r="B69" s="290" t="s">
        <v>334</v>
      </c>
      <c r="C69" s="289" t="s">
        <v>17</v>
      </c>
      <c r="D69" s="289" t="s">
        <v>335</v>
      </c>
      <c r="E69" s="291" t="s">
        <v>12</v>
      </c>
      <c r="F69" s="292">
        <v>564.4</v>
      </c>
      <c r="G69" s="293">
        <v>12.23</v>
      </c>
      <c r="H69" s="293">
        <v>15.46</v>
      </c>
      <c r="I69" s="293">
        <v>8725.6200000000008</v>
      </c>
      <c r="J69" s="112">
        <v>5.4556223255438456E-3</v>
      </c>
    </row>
    <row r="70" spans="1:10" ht="35.25" customHeight="1" x14ac:dyDescent="0.2">
      <c r="A70" s="289" t="s">
        <v>336</v>
      </c>
      <c r="B70" s="290" t="s">
        <v>337</v>
      </c>
      <c r="C70" s="289" t="s">
        <v>17</v>
      </c>
      <c r="D70" s="289" t="s">
        <v>338</v>
      </c>
      <c r="E70" s="291" t="s">
        <v>12</v>
      </c>
      <c r="F70" s="292">
        <v>708.3</v>
      </c>
      <c r="G70" s="293">
        <v>11.76</v>
      </c>
      <c r="H70" s="293">
        <v>14.86</v>
      </c>
      <c r="I70" s="293">
        <v>10525.34</v>
      </c>
      <c r="J70" s="112">
        <v>6.5808824917816342E-3</v>
      </c>
    </row>
    <row r="71" spans="1:10" ht="35.25" customHeight="1" x14ac:dyDescent="0.2">
      <c r="A71" s="289" t="s">
        <v>339</v>
      </c>
      <c r="B71" s="290" t="s">
        <v>340</v>
      </c>
      <c r="C71" s="289" t="s">
        <v>17</v>
      </c>
      <c r="D71" s="289" t="s">
        <v>341</v>
      </c>
      <c r="E71" s="291" t="s">
        <v>12</v>
      </c>
      <c r="F71" s="292">
        <v>295</v>
      </c>
      <c r="G71" s="293">
        <v>11.21</v>
      </c>
      <c r="H71" s="293">
        <v>14.17</v>
      </c>
      <c r="I71" s="293">
        <v>4180.1499999999996</v>
      </c>
      <c r="J71" s="112">
        <v>2.6136044961987924E-3</v>
      </c>
    </row>
    <row r="72" spans="1:10" ht="35.25" customHeight="1" x14ac:dyDescent="0.2">
      <c r="A72" s="289" t="s">
        <v>342</v>
      </c>
      <c r="B72" s="290" t="s">
        <v>343</v>
      </c>
      <c r="C72" s="289" t="s">
        <v>17</v>
      </c>
      <c r="D72" s="289" t="s">
        <v>344</v>
      </c>
      <c r="E72" s="291" t="s">
        <v>12</v>
      </c>
      <c r="F72" s="292">
        <v>106.6</v>
      </c>
      <c r="G72" s="293">
        <v>10.11</v>
      </c>
      <c r="H72" s="293">
        <v>12.78</v>
      </c>
      <c r="I72" s="293">
        <v>1362.35</v>
      </c>
      <c r="J72" s="112">
        <v>8.5179816164406182E-4</v>
      </c>
    </row>
    <row r="73" spans="1:10" ht="35.25" customHeight="1" x14ac:dyDescent="0.2">
      <c r="A73" s="289" t="s">
        <v>345</v>
      </c>
      <c r="B73" s="290" t="s">
        <v>346</v>
      </c>
      <c r="C73" s="289" t="s">
        <v>17</v>
      </c>
      <c r="D73" s="289" t="s">
        <v>347</v>
      </c>
      <c r="E73" s="291" t="s">
        <v>12</v>
      </c>
      <c r="F73" s="292">
        <v>75.7</v>
      </c>
      <c r="G73" s="293">
        <v>8.5500000000000007</v>
      </c>
      <c r="H73" s="293">
        <v>10.8</v>
      </c>
      <c r="I73" s="293">
        <v>817.56</v>
      </c>
      <c r="J73" s="112">
        <v>5.1117268325593214E-4</v>
      </c>
    </row>
    <row r="74" spans="1:10" ht="39.75" customHeight="1" x14ac:dyDescent="0.2">
      <c r="A74" s="289" t="s">
        <v>348</v>
      </c>
      <c r="B74" s="290" t="s">
        <v>265</v>
      </c>
      <c r="C74" s="289" t="s">
        <v>17</v>
      </c>
      <c r="D74" s="289" t="s">
        <v>266</v>
      </c>
      <c r="E74" s="291" t="s">
        <v>10</v>
      </c>
      <c r="F74" s="292">
        <v>43.64</v>
      </c>
      <c r="G74" s="293">
        <v>462.47</v>
      </c>
      <c r="H74" s="293">
        <v>584.41999999999996</v>
      </c>
      <c r="I74" s="293">
        <v>25504.09</v>
      </c>
      <c r="J74" s="112">
        <v>1.5946223053110213E-2</v>
      </c>
    </row>
    <row r="75" spans="1:10" ht="31.5" customHeight="1" x14ac:dyDescent="0.2">
      <c r="A75" s="289" t="s">
        <v>349</v>
      </c>
      <c r="B75" s="290" t="s">
        <v>268</v>
      </c>
      <c r="C75" s="289" t="s">
        <v>17</v>
      </c>
      <c r="D75" s="289" t="s">
        <v>269</v>
      </c>
      <c r="E75" s="291" t="s">
        <v>10</v>
      </c>
      <c r="F75" s="292">
        <v>43.64</v>
      </c>
      <c r="G75" s="293">
        <v>223.27</v>
      </c>
      <c r="H75" s="293">
        <v>282.14999999999998</v>
      </c>
      <c r="I75" s="293">
        <v>12313.03</v>
      </c>
      <c r="J75" s="112">
        <v>7.6986209992059183E-3</v>
      </c>
    </row>
    <row r="76" spans="1:10" ht="30" customHeight="1" x14ac:dyDescent="0.2">
      <c r="A76" s="289" t="s">
        <v>350</v>
      </c>
      <c r="B76" s="290" t="s">
        <v>285</v>
      </c>
      <c r="C76" s="289" t="s">
        <v>17</v>
      </c>
      <c r="D76" s="289" t="s">
        <v>286</v>
      </c>
      <c r="E76" s="291" t="s">
        <v>7</v>
      </c>
      <c r="F76" s="292">
        <v>205.96</v>
      </c>
      <c r="G76" s="293">
        <v>48.04</v>
      </c>
      <c r="H76" s="293">
        <v>60.71</v>
      </c>
      <c r="I76" s="293">
        <v>12503.83</v>
      </c>
      <c r="J76" s="112">
        <v>7.8179171340036473E-3</v>
      </c>
    </row>
    <row r="77" spans="1:10" ht="41.25" customHeight="1" x14ac:dyDescent="0.2">
      <c r="A77" s="289" t="s">
        <v>351</v>
      </c>
      <c r="B77" s="290" t="s">
        <v>352</v>
      </c>
      <c r="C77" s="289" t="s">
        <v>17</v>
      </c>
      <c r="D77" s="289" t="s">
        <v>353</v>
      </c>
      <c r="E77" s="291" t="s">
        <v>7</v>
      </c>
      <c r="F77" s="292">
        <v>383.89</v>
      </c>
      <c r="G77" s="293">
        <v>158.58000000000001</v>
      </c>
      <c r="H77" s="293">
        <v>200.4</v>
      </c>
      <c r="I77" s="293">
        <v>76931.56</v>
      </c>
      <c r="J77" s="112">
        <v>4.810082679224123E-2</v>
      </c>
    </row>
    <row r="78" spans="1:10" x14ac:dyDescent="0.2">
      <c r="A78" s="96" t="s">
        <v>354</v>
      </c>
      <c r="B78" s="96"/>
      <c r="C78" s="96"/>
      <c r="D78" s="96" t="s">
        <v>355</v>
      </c>
      <c r="E78" s="96"/>
      <c r="F78" s="99"/>
      <c r="G78" s="96"/>
      <c r="H78" s="96"/>
      <c r="I78" s="98">
        <v>2587.8200000000002</v>
      </c>
      <c r="J78" s="113">
        <v>1.6180132261648886E-3</v>
      </c>
    </row>
    <row r="79" spans="1:10" ht="33.75" customHeight="1" x14ac:dyDescent="0.2">
      <c r="A79" s="289" t="s">
        <v>356</v>
      </c>
      <c r="B79" s="290" t="s">
        <v>357</v>
      </c>
      <c r="C79" s="289" t="s">
        <v>17</v>
      </c>
      <c r="D79" s="289" t="s">
        <v>358</v>
      </c>
      <c r="E79" s="291" t="s">
        <v>194</v>
      </c>
      <c r="F79" s="292">
        <v>1.4</v>
      </c>
      <c r="G79" s="293">
        <v>41.84</v>
      </c>
      <c r="H79" s="293">
        <v>52.87</v>
      </c>
      <c r="I79" s="293">
        <v>74.02</v>
      </c>
      <c r="J79" s="112">
        <v>4.6280397786834116E-5</v>
      </c>
    </row>
    <row r="80" spans="1:10" ht="33.75" customHeight="1" x14ac:dyDescent="0.2">
      <c r="A80" s="289" t="s">
        <v>359</v>
      </c>
      <c r="B80" s="290" t="s">
        <v>360</v>
      </c>
      <c r="C80" s="289" t="s">
        <v>17</v>
      </c>
      <c r="D80" s="289" t="s">
        <v>361</v>
      </c>
      <c r="E80" s="291" t="s">
        <v>194</v>
      </c>
      <c r="F80" s="292">
        <v>8.1999999999999993</v>
      </c>
      <c r="G80" s="293">
        <v>51.08</v>
      </c>
      <c r="H80" s="293">
        <v>64.55</v>
      </c>
      <c r="I80" s="293">
        <v>529.30999999999995</v>
      </c>
      <c r="J80" s="112">
        <v>3.3094673537623835E-4</v>
      </c>
    </row>
    <row r="81" spans="1:10" ht="33.75" customHeight="1" x14ac:dyDescent="0.2">
      <c r="A81" s="289" t="s">
        <v>362</v>
      </c>
      <c r="B81" s="290" t="s">
        <v>363</v>
      </c>
      <c r="C81" s="289" t="s">
        <v>17</v>
      </c>
      <c r="D81" s="289" t="s">
        <v>364</v>
      </c>
      <c r="E81" s="291" t="s">
        <v>194</v>
      </c>
      <c r="F81" s="292">
        <v>1.1000000000000001</v>
      </c>
      <c r="G81" s="293">
        <v>42.7</v>
      </c>
      <c r="H81" s="293">
        <v>53.96</v>
      </c>
      <c r="I81" s="293">
        <v>59.36</v>
      </c>
      <c r="J81" s="112">
        <v>3.7114353048182557E-5</v>
      </c>
    </row>
    <row r="82" spans="1:10" ht="30.75" customHeight="1" x14ac:dyDescent="0.2">
      <c r="A82" s="289" t="s">
        <v>365</v>
      </c>
      <c r="B82" s="290" t="s">
        <v>366</v>
      </c>
      <c r="C82" s="289" t="s">
        <v>17</v>
      </c>
      <c r="D82" s="289" t="s">
        <v>367</v>
      </c>
      <c r="E82" s="291" t="s">
        <v>194</v>
      </c>
      <c r="F82" s="292">
        <v>7.6</v>
      </c>
      <c r="G82" s="293">
        <v>90.53</v>
      </c>
      <c r="H82" s="293">
        <v>114.4</v>
      </c>
      <c r="I82" s="293">
        <v>869.44</v>
      </c>
      <c r="J82" s="112">
        <v>5.4361022766529388E-4</v>
      </c>
    </row>
    <row r="83" spans="1:10" ht="25.5" x14ac:dyDescent="0.2">
      <c r="A83" s="289" t="s">
        <v>368</v>
      </c>
      <c r="B83" s="290" t="s">
        <v>369</v>
      </c>
      <c r="C83" s="289" t="s">
        <v>17</v>
      </c>
      <c r="D83" s="289" t="s">
        <v>370</v>
      </c>
      <c r="E83" s="291" t="s">
        <v>194</v>
      </c>
      <c r="F83" s="292">
        <v>4.5</v>
      </c>
      <c r="G83" s="293">
        <v>31.64</v>
      </c>
      <c r="H83" s="293">
        <v>39.979999999999997</v>
      </c>
      <c r="I83" s="293">
        <v>179.91</v>
      </c>
      <c r="J83" s="112">
        <v>1.1248725163238753E-4</v>
      </c>
    </row>
    <row r="84" spans="1:10" ht="25.5" x14ac:dyDescent="0.2">
      <c r="A84" s="289" t="s">
        <v>371</v>
      </c>
      <c r="B84" s="290" t="s">
        <v>372</v>
      </c>
      <c r="C84" s="289" t="s">
        <v>17</v>
      </c>
      <c r="D84" s="289" t="s">
        <v>373</v>
      </c>
      <c r="E84" s="291" t="s">
        <v>194</v>
      </c>
      <c r="F84" s="292">
        <v>12.9</v>
      </c>
      <c r="G84" s="293">
        <v>53.72</v>
      </c>
      <c r="H84" s="293">
        <v>67.89</v>
      </c>
      <c r="I84" s="293">
        <v>875.78</v>
      </c>
      <c r="J84" s="112">
        <v>5.4757426065595222E-4</v>
      </c>
    </row>
    <row r="85" spans="1:10" x14ac:dyDescent="0.2">
      <c r="A85" s="96" t="s">
        <v>374</v>
      </c>
      <c r="B85" s="96"/>
      <c r="C85" s="96"/>
      <c r="D85" s="96" t="s">
        <v>375</v>
      </c>
      <c r="E85" s="96"/>
      <c r="F85" s="99"/>
      <c r="G85" s="96"/>
      <c r="H85" s="96"/>
      <c r="I85" s="98">
        <v>112278.63</v>
      </c>
      <c r="J85" s="113">
        <v>7.0201292344782035E-2</v>
      </c>
    </row>
    <row r="86" spans="1:10" ht="40.5" customHeight="1" x14ac:dyDescent="0.2">
      <c r="A86" s="289" t="s">
        <v>376</v>
      </c>
      <c r="B86" s="290" t="s">
        <v>377</v>
      </c>
      <c r="C86" s="289" t="s">
        <v>17</v>
      </c>
      <c r="D86" s="289" t="s">
        <v>378</v>
      </c>
      <c r="E86" s="291" t="s">
        <v>7</v>
      </c>
      <c r="F86" s="292">
        <v>1204.8599999999999</v>
      </c>
      <c r="G86" s="293">
        <v>72.17</v>
      </c>
      <c r="H86" s="293">
        <v>91.2</v>
      </c>
      <c r="I86" s="293">
        <v>109883.23</v>
      </c>
      <c r="J86" s="112">
        <v>6.8703588145125422E-2</v>
      </c>
    </row>
    <row r="87" spans="1:10" ht="33" customHeight="1" x14ac:dyDescent="0.2">
      <c r="A87" s="289" t="s">
        <v>379</v>
      </c>
      <c r="B87" s="290" t="s">
        <v>380</v>
      </c>
      <c r="C87" s="289" t="s">
        <v>17</v>
      </c>
      <c r="D87" s="289" t="s">
        <v>381</v>
      </c>
      <c r="E87" s="291" t="s">
        <v>194</v>
      </c>
      <c r="F87" s="292">
        <v>355.4</v>
      </c>
      <c r="G87" s="293">
        <v>5.33</v>
      </c>
      <c r="H87" s="293">
        <v>6.74</v>
      </c>
      <c r="I87" s="293">
        <v>2395.4</v>
      </c>
      <c r="J87" s="112">
        <v>1.4977041996566123E-3</v>
      </c>
    </row>
    <row r="88" spans="1:10" x14ac:dyDescent="0.2">
      <c r="A88" s="96" t="s">
        <v>382</v>
      </c>
      <c r="B88" s="96"/>
      <c r="C88" s="96"/>
      <c r="D88" s="96" t="s">
        <v>383</v>
      </c>
      <c r="E88" s="96"/>
      <c r="F88" s="99"/>
      <c r="G88" s="96"/>
      <c r="H88" s="96"/>
      <c r="I88" s="98">
        <v>179310.83</v>
      </c>
      <c r="J88" s="113">
        <v>0.11211262550509846</v>
      </c>
    </row>
    <row r="89" spans="1:10" x14ac:dyDescent="0.2">
      <c r="A89" s="96" t="s">
        <v>384</v>
      </c>
      <c r="B89" s="96"/>
      <c r="C89" s="96"/>
      <c r="D89" s="96" t="s">
        <v>385</v>
      </c>
      <c r="E89" s="96"/>
      <c r="F89" s="99"/>
      <c r="G89" s="96"/>
      <c r="H89" s="96"/>
      <c r="I89" s="98">
        <v>15296.67</v>
      </c>
      <c r="J89" s="113">
        <v>9.5641174333143987E-3</v>
      </c>
    </row>
    <row r="90" spans="1:10" ht="44.25" customHeight="1" x14ac:dyDescent="0.2">
      <c r="A90" s="289" t="s">
        <v>386</v>
      </c>
      <c r="B90" s="290" t="s">
        <v>387</v>
      </c>
      <c r="C90" s="289" t="s">
        <v>17</v>
      </c>
      <c r="D90" s="289" t="s">
        <v>388</v>
      </c>
      <c r="E90" s="291" t="s">
        <v>7</v>
      </c>
      <c r="F90" s="292">
        <v>3.2</v>
      </c>
      <c r="G90" s="293">
        <v>641.36</v>
      </c>
      <c r="H90" s="293">
        <v>810.49</v>
      </c>
      <c r="I90" s="293">
        <v>2593.5700000000002</v>
      </c>
      <c r="J90" s="112">
        <v>1.621608366495533E-3</v>
      </c>
    </row>
    <row r="91" spans="1:10" ht="54.75" customHeight="1" x14ac:dyDescent="0.2">
      <c r="A91" s="289" t="s">
        <v>389</v>
      </c>
      <c r="B91" s="290" t="s">
        <v>390</v>
      </c>
      <c r="C91" s="289" t="s">
        <v>17</v>
      </c>
      <c r="D91" s="289" t="s">
        <v>391</v>
      </c>
      <c r="E91" s="291" t="s">
        <v>7</v>
      </c>
      <c r="F91" s="292">
        <v>30.1</v>
      </c>
      <c r="G91" s="293">
        <v>333.96</v>
      </c>
      <c r="H91" s="293">
        <v>422.03</v>
      </c>
      <c r="I91" s="293">
        <v>12703.1</v>
      </c>
      <c r="J91" s="112">
        <v>7.9425090668188651E-3</v>
      </c>
    </row>
    <row r="92" spans="1:10" x14ac:dyDescent="0.2">
      <c r="A92" s="96" t="s">
        <v>392</v>
      </c>
      <c r="B92" s="96"/>
      <c r="C92" s="96"/>
      <c r="D92" s="96" t="s">
        <v>393</v>
      </c>
      <c r="E92" s="96"/>
      <c r="F92" s="99"/>
      <c r="G92" s="96"/>
      <c r="H92" s="96"/>
      <c r="I92" s="98">
        <v>92278.81</v>
      </c>
      <c r="J92" s="113">
        <v>5.7696568955629364E-2</v>
      </c>
    </row>
    <row r="93" spans="1:10" ht="38.25" x14ac:dyDescent="0.2">
      <c r="A93" s="289" t="s">
        <v>394</v>
      </c>
      <c r="B93" s="290" t="s">
        <v>395</v>
      </c>
      <c r="C93" s="289" t="s">
        <v>17</v>
      </c>
      <c r="D93" s="289" t="s">
        <v>396</v>
      </c>
      <c r="E93" s="291" t="s">
        <v>7</v>
      </c>
      <c r="F93" s="292">
        <v>56.91</v>
      </c>
      <c r="G93" s="293">
        <v>808.64</v>
      </c>
      <c r="H93" s="293">
        <v>1021.88</v>
      </c>
      <c r="I93" s="293">
        <v>58155.19</v>
      </c>
      <c r="J93" s="112">
        <v>3.6361055479180185E-2</v>
      </c>
    </row>
    <row r="94" spans="1:10" ht="45" customHeight="1" x14ac:dyDescent="0.2">
      <c r="A94" s="289" t="s">
        <v>397</v>
      </c>
      <c r="B94" s="290" t="s">
        <v>398</v>
      </c>
      <c r="C94" s="289" t="s">
        <v>17</v>
      </c>
      <c r="D94" s="289" t="s">
        <v>399</v>
      </c>
      <c r="E94" s="291" t="s">
        <v>7</v>
      </c>
      <c r="F94" s="292">
        <v>12</v>
      </c>
      <c r="G94" s="293">
        <v>438.68</v>
      </c>
      <c r="H94" s="293">
        <v>554.36</v>
      </c>
      <c r="I94" s="293">
        <v>6652.32</v>
      </c>
      <c r="J94" s="112">
        <v>4.1593085085829817E-3</v>
      </c>
    </row>
    <row r="95" spans="1:10" ht="16.5" customHeight="1" x14ac:dyDescent="0.2">
      <c r="A95" s="289" t="s">
        <v>400</v>
      </c>
      <c r="B95" s="290" t="s">
        <v>401</v>
      </c>
      <c r="C95" s="289" t="s">
        <v>402</v>
      </c>
      <c r="D95" s="289" t="s">
        <v>403</v>
      </c>
      <c r="E95" s="291" t="s">
        <v>7</v>
      </c>
      <c r="F95" s="292">
        <v>21.45</v>
      </c>
      <c r="G95" s="293">
        <v>286.79000000000002</v>
      </c>
      <c r="H95" s="293">
        <v>362.42</v>
      </c>
      <c r="I95" s="293">
        <v>7773.91</v>
      </c>
      <c r="J95" s="112">
        <v>4.8605734552694888E-3</v>
      </c>
    </row>
    <row r="96" spans="1:10" ht="45.75" customHeight="1" x14ac:dyDescent="0.2">
      <c r="A96" s="289" t="s">
        <v>404</v>
      </c>
      <c r="B96" s="290" t="s">
        <v>405</v>
      </c>
      <c r="C96" s="289" t="s">
        <v>18</v>
      </c>
      <c r="D96" s="289" t="s">
        <v>406</v>
      </c>
      <c r="E96" s="291" t="s">
        <v>407</v>
      </c>
      <c r="F96" s="292">
        <v>20.8</v>
      </c>
      <c r="G96" s="293">
        <v>749.38</v>
      </c>
      <c r="H96" s="293">
        <v>946.99</v>
      </c>
      <c r="I96" s="293">
        <v>19697.39</v>
      </c>
      <c r="J96" s="112">
        <v>1.2315631512596709E-2</v>
      </c>
    </row>
    <row r="97" spans="1:10" x14ac:dyDescent="0.2">
      <c r="A97" s="96" t="s">
        <v>408</v>
      </c>
      <c r="B97" s="96"/>
      <c r="C97" s="96"/>
      <c r="D97" s="96" t="s">
        <v>409</v>
      </c>
      <c r="E97" s="96"/>
      <c r="F97" s="99"/>
      <c r="G97" s="96"/>
      <c r="H97" s="96"/>
      <c r="I97" s="98">
        <v>71735.350000000006</v>
      </c>
      <c r="J97" s="113">
        <v>4.4851939116154697E-2</v>
      </c>
    </row>
    <row r="98" spans="1:10" ht="18.75" customHeight="1" x14ac:dyDescent="0.2">
      <c r="A98" s="289" t="s">
        <v>410</v>
      </c>
      <c r="B98" s="290" t="s">
        <v>411</v>
      </c>
      <c r="C98" s="289" t="s">
        <v>18</v>
      </c>
      <c r="D98" s="289" t="s">
        <v>412</v>
      </c>
      <c r="E98" s="291" t="s">
        <v>407</v>
      </c>
      <c r="F98" s="292">
        <v>6.3</v>
      </c>
      <c r="G98" s="293">
        <v>1095.75</v>
      </c>
      <c r="H98" s="293">
        <v>1384.7</v>
      </c>
      <c r="I98" s="293">
        <v>8723.61</v>
      </c>
      <c r="J98" s="112">
        <v>5.454365589532612E-3</v>
      </c>
    </row>
    <row r="99" spans="1:10" ht="18.75" customHeight="1" x14ac:dyDescent="0.2">
      <c r="A99" s="289" t="s">
        <v>413</v>
      </c>
      <c r="B99" s="290" t="s">
        <v>414</v>
      </c>
      <c r="C99" s="289" t="s">
        <v>18</v>
      </c>
      <c r="D99" s="289" t="s">
        <v>415</v>
      </c>
      <c r="E99" s="291" t="s">
        <v>407</v>
      </c>
      <c r="F99" s="292">
        <v>43.52</v>
      </c>
      <c r="G99" s="293">
        <v>1145.75</v>
      </c>
      <c r="H99" s="293">
        <v>1447.88</v>
      </c>
      <c r="I99" s="293">
        <v>63011.74</v>
      </c>
      <c r="J99" s="112">
        <v>3.9397573526622084E-2</v>
      </c>
    </row>
    <row r="100" spans="1:10" x14ac:dyDescent="0.2">
      <c r="A100" s="96" t="s">
        <v>416</v>
      </c>
      <c r="B100" s="96"/>
      <c r="C100" s="96"/>
      <c r="D100" s="96" t="s">
        <v>417</v>
      </c>
      <c r="E100" s="96"/>
      <c r="F100" s="99"/>
      <c r="G100" s="96"/>
      <c r="H100" s="96"/>
      <c r="I100" s="98">
        <v>70202</v>
      </c>
      <c r="J100" s="113">
        <v>4.3893224607286251E-2</v>
      </c>
    </row>
    <row r="101" spans="1:10" ht="57" customHeight="1" x14ac:dyDescent="0.2">
      <c r="A101" s="289" t="s">
        <v>418</v>
      </c>
      <c r="B101" s="290" t="s">
        <v>419</v>
      </c>
      <c r="C101" s="289" t="s">
        <v>17</v>
      </c>
      <c r="D101" s="289" t="s">
        <v>420</v>
      </c>
      <c r="E101" s="291" t="s">
        <v>7</v>
      </c>
      <c r="F101" s="292">
        <v>486.6</v>
      </c>
      <c r="G101" s="293">
        <v>60.84</v>
      </c>
      <c r="H101" s="293">
        <v>76.88</v>
      </c>
      <c r="I101" s="293">
        <v>37409.81</v>
      </c>
      <c r="J101" s="112">
        <v>2.3390176816129218E-2</v>
      </c>
    </row>
    <row r="102" spans="1:10" ht="38.25" x14ac:dyDescent="0.2">
      <c r="A102" s="289" t="s">
        <v>421</v>
      </c>
      <c r="B102" s="290" t="s">
        <v>422</v>
      </c>
      <c r="C102" s="289" t="s">
        <v>17</v>
      </c>
      <c r="D102" s="289" t="s">
        <v>423</v>
      </c>
      <c r="E102" s="291" t="s">
        <v>194</v>
      </c>
      <c r="F102" s="292">
        <v>90.18</v>
      </c>
      <c r="G102" s="293">
        <v>60.01</v>
      </c>
      <c r="H102" s="293">
        <v>75.83</v>
      </c>
      <c r="I102" s="293">
        <v>6838.35</v>
      </c>
      <c r="J102" s="112">
        <v>4.275622240010768E-3</v>
      </c>
    </row>
    <row r="103" spans="1:10" ht="51" x14ac:dyDescent="0.2">
      <c r="A103" s="289" t="s">
        <v>424</v>
      </c>
      <c r="B103" s="290" t="s">
        <v>425</v>
      </c>
      <c r="C103" s="289" t="s">
        <v>17</v>
      </c>
      <c r="D103" s="289" t="s">
        <v>426</v>
      </c>
      <c r="E103" s="291" t="s">
        <v>7</v>
      </c>
      <c r="F103" s="292">
        <v>486.6</v>
      </c>
      <c r="G103" s="293">
        <v>18.36</v>
      </c>
      <c r="H103" s="293">
        <v>23.2</v>
      </c>
      <c r="I103" s="293">
        <v>11289.12</v>
      </c>
      <c r="J103" s="112">
        <v>7.0584296712146001E-3</v>
      </c>
    </row>
    <row r="104" spans="1:10" ht="30.75" customHeight="1" x14ac:dyDescent="0.2">
      <c r="A104" s="289" t="s">
        <v>427</v>
      </c>
      <c r="B104" s="290" t="s">
        <v>428</v>
      </c>
      <c r="C104" s="289" t="s">
        <v>17</v>
      </c>
      <c r="D104" s="289" t="s">
        <v>429</v>
      </c>
      <c r="E104" s="291" t="s">
        <v>194</v>
      </c>
      <c r="F104" s="292">
        <v>202.84</v>
      </c>
      <c r="G104" s="293">
        <v>51.42</v>
      </c>
      <c r="H104" s="293">
        <v>64.98</v>
      </c>
      <c r="I104" s="293">
        <v>13180.54</v>
      </c>
      <c r="J104" s="112">
        <v>8.2410245102037087E-3</v>
      </c>
    </row>
    <row r="105" spans="1:10" ht="29.25" customHeight="1" x14ac:dyDescent="0.2">
      <c r="A105" s="289" t="s">
        <v>430</v>
      </c>
      <c r="B105" s="290" t="s">
        <v>431</v>
      </c>
      <c r="C105" s="289" t="s">
        <v>402</v>
      </c>
      <c r="D105" s="289" t="s">
        <v>432</v>
      </c>
      <c r="E105" s="291" t="s">
        <v>433</v>
      </c>
      <c r="F105" s="292">
        <v>52.5</v>
      </c>
      <c r="G105" s="293">
        <v>22.37</v>
      </c>
      <c r="H105" s="293">
        <v>28.27</v>
      </c>
      <c r="I105" s="293">
        <v>1484.18</v>
      </c>
      <c r="J105" s="112">
        <v>9.2797136972795808E-4</v>
      </c>
    </row>
    <row r="106" spans="1:10" x14ac:dyDescent="0.2">
      <c r="A106" s="96" t="s">
        <v>434</v>
      </c>
      <c r="B106" s="96"/>
      <c r="C106" s="96"/>
      <c r="D106" s="96" t="s">
        <v>435</v>
      </c>
      <c r="E106" s="96"/>
      <c r="F106" s="99"/>
      <c r="G106" s="96"/>
      <c r="H106" s="96"/>
      <c r="I106" s="98">
        <v>176583.67</v>
      </c>
      <c r="J106" s="113">
        <v>0.11040749108699062</v>
      </c>
    </row>
    <row r="107" spans="1:10" ht="70.5" customHeight="1" x14ac:dyDescent="0.2">
      <c r="A107" s="289" t="s">
        <v>436</v>
      </c>
      <c r="B107" s="290" t="s">
        <v>437</v>
      </c>
      <c r="C107" s="289" t="s">
        <v>17</v>
      </c>
      <c r="D107" s="289" t="s">
        <v>438</v>
      </c>
      <c r="E107" s="291" t="s">
        <v>7</v>
      </c>
      <c r="F107" s="292">
        <v>270.86</v>
      </c>
      <c r="G107" s="293">
        <v>28.18</v>
      </c>
      <c r="H107" s="293">
        <v>35.61</v>
      </c>
      <c r="I107" s="293">
        <v>9645.32</v>
      </c>
      <c r="J107" s="112">
        <v>6.0306572059079548E-3</v>
      </c>
    </row>
    <row r="108" spans="1:10" ht="39.75" customHeight="1" x14ac:dyDescent="0.2">
      <c r="A108" s="289" t="s">
        <v>439</v>
      </c>
      <c r="B108" s="290" t="s">
        <v>440</v>
      </c>
      <c r="C108" s="289" t="s">
        <v>17</v>
      </c>
      <c r="D108" s="289" t="s">
        <v>441</v>
      </c>
      <c r="E108" s="291" t="s">
        <v>7</v>
      </c>
      <c r="F108" s="292">
        <v>251.38</v>
      </c>
      <c r="G108" s="293">
        <v>61.86</v>
      </c>
      <c r="H108" s="293">
        <v>78.17</v>
      </c>
      <c r="I108" s="293">
        <v>19650.37</v>
      </c>
      <c r="J108" s="112">
        <v>1.2286232643318988E-2</v>
      </c>
    </row>
    <row r="109" spans="1:10" ht="39.75" customHeight="1" x14ac:dyDescent="0.2">
      <c r="A109" s="289" t="s">
        <v>442</v>
      </c>
      <c r="B109" s="290" t="s">
        <v>443</v>
      </c>
      <c r="C109" s="289" t="s">
        <v>17</v>
      </c>
      <c r="D109" s="289" t="s">
        <v>444</v>
      </c>
      <c r="E109" s="291" t="s">
        <v>7</v>
      </c>
      <c r="F109" s="292">
        <v>2303.9899999999998</v>
      </c>
      <c r="G109" s="293">
        <v>3.55</v>
      </c>
      <c r="H109" s="293">
        <v>4.49</v>
      </c>
      <c r="I109" s="293">
        <v>10344.92</v>
      </c>
      <c r="J109" s="112">
        <v>6.4680763668329639E-3</v>
      </c>
    </row>
    <row r="110" spans="1:10" ht="57.75" customHeight="1" x14ac:dyDescent="0.2">
      <c r="A110" s="289" t="s">
        <v>445</v>
      </c>
      <c r="B110" s="290" t="s">
        <v>446</v>
      </c>
      <c r="C110" s="289" t="s">
        <v>17</v>
      </c>
      <c r="D110" s="289" t="s">
        <v>447</v>
      </c>
      <c r="E110" s="291" t="s">
        <v>7</v>
      </c>
      <c r="F110" s="292">
        <v>2303.9899999999998</v>
      </c>
      <c r="G110" s="293">
        <v>22.77</v>
      </c>
      <c r="H110" s="293">
        <v>28.77</v>
      </c>
      <c r="I110" s="293">
        <v>66285.789999999994</v>
      </c>
      <c r="J110" s="112">
        <v>4.1444646430890984E-2</v>
      </c>
    </row>
    <row r="111" spans="1:10" ht="28.5" customHeight="1" x14ac:dyDescent="0.2">
      <c r="A111" s="289" t="s">
        <v>448</v>
      </c>
      <c r="B111" s="290" t="s">
        <v>449</v>
      </c>
      <c r="C111" s="289" t="s">
        <v>17</v>
      </c>
      <c r="D111" s="289" t="s">
        <v>450</v>
      </c>
      <c r="E111" s="291" t="s">
        <v>7</v>
      </c>
      <c r="F111" s="292">
        <v>1907.95</v>
      </c>
      <c r="G111" s="293">
        <v>8.8800000000000008</v>
      </c>
      <c r="H111" s="293">
        <v>11.22</v>
      </c>
      <c r="I111" s="293">
        <v>21407.200000000001</v>
      </c>
      <c r="J111" s="112">
        <v>1.3384676188899151E-2</v>
      </c>
    </row>
    <row r="112" spans="1:10" ht="28.5" customHeight="1" x14ac:dyDescent="0.2">
      <c r="A112" s="289" t="s">
        <v>451</v>
      </c>
      <c r="B112" s="290" t="s">
        <v>452</v>
      </c>
      <c r="C112" s="289" t="s">
        <v>17</v>
      </c>
      <c r="D112" s="289" t="s">
        <v>453</v>
      </c>
      <c r="E112" s="291" t="s">
        <v>7</v>
      </c>
      <c r="F112" s="292">
        <v>2303.9899999999998</v>
      </c>
      <c r="G112" s="293">
        <v>3.47</v>
      </c>
      <c r="H112" s="293">
        <v>4.3899999999999997</v>
      </c>
      <c r="I112" s="293">
        <v>10114.52</v>
      </c>
      <c r="J112" s="112">
        <v>6.3240206568885354E-3</v>
      </c>
    </row>
    <row r="113" spans="1:10" ht="28.5" customHeight="1" x14ac:dyDescent="0.2">
      <c r="A113" s="289" t="s">
        <v>454</v>
      </c>
      <c r="B113" s="290" t="s">
        <v>455</v>
      </c>
      <c r="C113" s="289" t="s">
        <v>17</v>
      </c>
      <c r="D113" s="289" t="s">
        <v>456</v>
      </c>
      <c r="E113" s="291" t="s">
        <v>7</v>
      </c>
      <c r="F113" s="292">
        <v>2303.9899999999998</v>
      </c>
      <c r="G113" s="293">
        <v>8.69</v>
      </c>
      <c r="H113" s="293">
        <v>10.98</v>
      </c>
      <c r="I113" s="293">
        <v>25297.81</v>
      </c>
      <c r="J113" s="112">
        <v>1.5817248175300593E-2</v>
      </c>
    </row>
    <row r="114" spans="1:10" ht="30" customHeight="1" x14ac:dyDescent="0.2">
      <c r="A114" s="289" t="s">
        <v>457</v>
      </c>
      <c r="B114" s="290" t="s">
        <v>458</v>
      </c>
      <c r="C114" s="289" t="s">
        <v>402</v>
      </c>
      <c r="D114" s="289" t="s">
        <v>459</v>
      </c>
      <c r="E114" s="291" t="s">
        <v>7</v>
      </c>
      <c r="F114" s="292">
        <v>19.48</v>
      </c>
      <c r="G114" s="293">
        <v>474.53</v>
      </c>
      <c r="H114" s="293">
        <v>599.66</v>
      </c>
      <c r="I114" s="293">
        <v>11681.38</v>
      </c>
      <c r="J114" s="112">
        <v>7.303687018362176E-3</v>
      </c>
    </row>
    <row r="115" spans="1:10" ht="45.75" customHeight="1" x14ac:dyDescent="0.2">
      <c r="A115" s="289" t="s">
        <v>460</v>
      </c>
      <c r="B115" s="290" t="s">
        <v>461</v>
      </c>
      <c r="C115" s="289" t="s">
        <v>17</v>
      </c>
      <c r="D115" s="289" t="s">
        <v>462</v>
      </c>
      <c r="E115" s="291" t="s">
        <v>7</v>
      </c>
      <c r="F115" s="292">
        <v>8.6</v>
      </c>
      <c r="G115" s="293">
        <v>198.42</v>
      </c>
      <c r="H115" s="293">
        <v>250.74</v>
      </c>
      <c r="I115" s="293">
        <v>2156.36</v>
      </c>
      <c r="J115" s="112">
        <v>1.3482464005892679E-3</v>
      </c>
    </row>
    <row r="116" spans="1:10" ht="18" customHeight="1" x14ac:dyDescent="0.2">
      <c r="A116" s="96" t="s">
        <v>463</v>
      </c>
      <c r="B116" s="96"/>
      <c r="C116" s="96"/>
      <c r="D116" s="96" t="s">
        <v>464</v>
      </c>
      <c r="E116" s="96"/>
      <c r="F116" s="99"/>
      <c r="G116" s="96"/>
      <c r="H116" s="96"/>
      <c r="I116" s="98">
        <v>137201.57</v>
      </c>
      <c r="J116" s="113">
        <v>8.578415612777851E-2</v>
      </c>
    </row>
    <row r="117" spans="1:10" ht="29.25" customHeight="1" x14ac:dyDescent="0.2">
      <c r="A117" s="289" t="s">
        <v>465</v>
      </c>
      <c r="B117" s="290" t="s">
        <v>466</v>
      </c>
      <c r="C117" s="289" t="s">
        <v>17</v>
      </c>
      <c r="D117" s="289" t="s">
        <v>467</v>
      </c>
      <c r="E117" s="291" t="s">
        <v>7</v>
      </c>
      <c r="F117" s="292">
        <v>562.08000000000004</v>
      </c>
      <c r="G117" s="293">
        <v>27.57</v>
      </c>
      <c r="H117" s="293">
        <v>34.840000000000003</v>
      </c>
      <c r="I117" s="293">
        <v>19582.87</v>
      </c>
      <c r="J117" s="112">
        <v>1.2244028822046206E-2</v>
      </c>
    </row>
    <row r="118" spans="1:10" ht="33.75" customHeight="1" x14ac:dyDescent="0.2">
      <c r="A118" s="289" t="s">
        <v>468</v>
      </c>
      <c r="B118" s="290" t="s">
        <v>469</v>
      </c>
      <c r="C118" s="289" t="s">
        <v>17</v>
      </c>
      <c r="D118" s="289" t="s">
        <v>470</v>
      </c>
      <c r="E118" s="291" t="s">
        <v>7</v>
      </c>
      <c r="F118" s="292">
        <v>562.08000000000004</v>
      </c>
      <c r="G118" s="293">
        <v>24.53</v>
      </c>
      <c r="H118" s="293">
        <v>31</v>
      </c>
      <c r="I118" s="293">
        <v>17424.48</v>
      </c>
      <c r="J118" s="112">
        <v>1.0894513180609772E-2</v>
      </c>
    </row>
    <row r="119" spans="1:10" ht="70.5" customHeight="1" x14ac:dyDescent="0.2">
      <c r="A119" s="289" t="s">
        <v>471</v>
      </c>
      <c r="B119" s="290" t="s">
        <v>472</v>
      </c>
      <c r="C119" s="289" t="s">
        <v>17</v>
      </c>
      <c r="D119" s="289" t="s">
        <v>473</v>
      </c>
      <c r="E119" s="291" t="s">
        <v>7</v>
      </c>
      <c r="F119" s="292">
        <v>508.2</v>
      </c>
      <c r="G119" s="293">
        <v>81.19</v>
      </c>
      <c r="H119" s="293">
        <v>102.6</v>
      </c>
      <c r="I119" s="293">
        <v>52141.32</v>
      </c>
      <c r="J119" s="112">
        <v>3.2600932595658057E-2</v>
      </c>
    </row>
    <row r="120" spans="1:10" ht="42.75" customHeight="1" x14ac:dyDescent="0.2">
      <c r="A120" s="289" t="s">
        <v>474</v>
      </c>
      <c r="B120" s="290" t="s">
        <v>475</v>
      </c>
      <c r="C120" s="289" t="s">
        <v>17</v>
      </c>
      <c r="D120" s="289" t="s">
        <v>476</v>
      </c>
      <c r="E120" s="291" t="s">
        <v>7</v>
      </c>
      <c r="F120" s="292">
        <v>53.88</v>
      </c>
      <c r="G120" s="293">
        <v>64.099999999999994</v>
      </c>
      <c r="H120" s="293">
        <v>81</v>
      </c>
      <c r="I120" s="293">
        <v>4364.28</v>
      </c>
      <c r="J120" s="112">
        <v>2.7287302682129748E-3</v>
      </c>
    </row>
    <row r="121" spans="1:10" ht="43.5" customHeight="1" x14ac:dyDescent="0.2">
      <c r="A121" s="289" t="s">
        <v>477</v>
      </c>
      <c r="B121" s="290" t="s">
        <v>478</v>
      </c>
      <c r="C121" s="289" t="s">
        <v>17</v>
      </c>
      <c r="D121" s="289" t="s">
        <v>479</v>
      </c>
      <c r="E121" s="291" t="s">
        <v>7</v>
      </c>
      <c r="F121" s="292">
        <v>439.84</v>
      </c>
      <c r="G121" s="293">
        <v>60.36</v>
      </c>
      <c r="H121" s="293">
        <v>76.28</v>
      </c>
      <c r="I121" s="293">
        <v>33551</v>
      </c>
      <c r="J121" s="112">
        <v>2.0977487518860732E-2</v>
      </c>
    </row>
    <row r="122" spans="1:10" ht="25.5" x14ac:dyDescent="0.2">
      <c r="A122" s="289" t="s">
        <v>480</v>
      </c>
      <c r="B122" s="290" t="s">
        <v>481</v>
      </c>
      <c r="C122" s="289" t="s">
        <v>17</v>
      </c>
      <c r="D122" s="289" t="s">
        <v>482</v>
      </c>
      <c r="E122" s="291" t="s">
        <v>7</v>
      </c>
      <c r="F122" s="292">
        <v>81.88</v>
      </c>
      <c r="G122" s="293">
        <v>66.44</v>
      </c>
      <c r="H122" s="293">
        <v>83.96</v>
      </c>
      <c r="I122" s="293">
        <v>6874.64</v>
      </c>
      <c r="J122" s="112">
        <v>4.2983122648106087E-3</v>
      </c>
    </row>
    <row r="123" spans="1:10" ht="63.75" x14ac:dyDescent="0.2">
      <c r="A123" s="289" t="s">
        <v>483</v>
      </c>
      <c r="B123" s="290" t="s">
        <v>484</v>
      </c>
      <c r="C123" s="289" t="s">
        <v>17</v>
      </c>
      <c r="D123" s="289" t="s">
        <v>485</v>
      </c>
      <c r="E123" s="291" t="s">
        <v>194</v>
      </c>
      <c r="F123" s="292">
        <v>60.42</v>
      </c>
      <c r="G123" s="293">
        <v>40.869999999999997</v>
      </c>
      <c r="H123" s="293">
        <v>51.65</v>
      </c>
      <c r="I123" s="293">
        <v>3120.69</v>
      </c>
      <c r="J123" s="112">
        <v>1.9511858223371433E-3</v>
      </c>
    </row>
    <row r="124" spans="1:10" ht="65.25" customHeight="1" x14ac:dyDescent="0.2">
      <c r="A124" s="289" t="s">
        <v>486</v>
      </c>
      <c r="B124" s="290" t="s">
        <v>487</v>
      </c>
      <c r="C124" s="289" t="s">
        <v>17</v>
      </c>
      <c r="D124" s="289" t="s">
        <v>488</v>
      </c>
      <c r="E124" s="291" t="s">
        <v>194</v>
      </c>
      <c r="F124" s="292">
        <v>2.5499999999999998</v>
      </c>
      <c r="G124" s="293">
        <v>44.16</v>
      </c>
      <c r="H124" s="293">
        <v>55.8</v>
      </c>
      <c r="I124" s="293">
        <v>142.29</v>
      </c>
      <c r="J124" s="112">
        <v>8.8965655243023861E-5</v>
      </c>
    </row>
    <row r="125" spans="1:10" ht="16.5" customHeight="1" x14ac:dyDescent="0.2">
      <c r="A125" s="96" t="s">
        <v>489</v>
      </c>
      <c r="B125" s="96"/>
      <c r="C125" s="96"/>
      <c r="D125" s="96" t="s">
        <v>490</v>
      </c>
      <c r="E125" s="96"/>
      <c r="F125" s="99"/>
      <c r="G125" s="96"/>
      <c r="H125" s="96"/>
      <c r="I125" s="98">
        <v>31238.78</v>
      </c>
      <c r="J125" s="113">
        <v>1.953179093184812E-2</v>
      </c>
    </row>
    <row r="126" spans="1:10" ht="28.5" customHeight="1" x14ac:dyDescent="0.2">
      <c r="A126" s="289" t="s">
        <v>491</v>
      </c>
      <c r="B126" s="290" t="s">
        <v>492</v>
      </c>
      <c r="C126" s="289" t="s">
        <v>17</v>
      </c>
      <c r="D126" s="289" t="s">
        <v>493</v>
      </c>
      <c r="E126" s="291" t="s">
        <v>7</v>
      </c>
      <c r="F126" s="292">
        <v>466.32</v>
      </c>
      <c r="G126" s="293">
        <v>38.409999999999997</v>
      </c>
      <c r="H126" s="293">
        <v>48.54</v>
      </c>
      <c r="I126" s="293">
        <v>22635.17</v>
      </c>
      <c r="J126" s="112">
        <v>1.4152454357911563E-2</v>
      </c>
    </row>
    <row r="127" spans="1:10" ht="28.5" customHeight="1" x14ac:dyDescent="0.2">
      <c r="A127" s="289" t="s">
        <v>494</v>
      </c>
      <c r="B127" s="290" t="s">
        <v>495</v>
      </c>
      <c r="C127" s="289" t="s">
        <v>17</v>
      </c>
      <c r="D127" s="289" t="s">
        <v>496</v>
      </c>
      <c r="E127" s="291" t="s">
        <v>7</v>
      </c>
      <c r="F127" s="292">
        <v>466.32</v>
      </c>
      <c r="G127" s="293">
        <v>4.17</v>
      </c>
      <c r="H127" s="293">
        <v>5.27</v>
      </c>
      <c r="I127" s="293">
        <v>2457.5100000000002</v>
      </c>
      <c r="J127" s="112">
        <v>1.5365379676455376E-3</v>
      </c>
    </row>
    <row r="128" spans="1:10" ht="28.5" customHeight="1" x14ac:dyDescent="0.2">
      <c r="A128" s="289" t="s">
        <v>497</v>
      </c>
      <c r="B128" s="290" t="s">
        <v>498</v>
      </c>
      <c r="C128" s="289" t="s">
        <v>17</v>
      </c>
      <c r="D128" s="289" t="s">
        <v>499</v>
      </c>
      <c r="E128" s="291" t="s">
        <v>7</v>
      </c>
      <c r="F128" s="292">
        <v>466.32</v>
      </c>
      <c r="G128" s="293">
        <v>10.43</v>
      </c>
      <c r="H128" s="293">
        <v>13.18</v>
      </c>
      <c r="I128" s="293">
        <v>6146.1</v>
      </c>
      <c r="J128" s="112">
        <v>3.842798606291018E-3</v>
      </c>
    </row>
    <row r="129" spans="1:10" x14ac:dyDescent="0.2">
      <c r="A129" s="89" t="s">
        <v>500</v>
      </c>
      <c r="B129" s="89"/>
      <c r="C129" s="89"/>
      <c r="D129" s="89" t="s">
        <v>501</v>
      </c>
      <c r="E129" s="89"/>
      <c r="F129" s="90"/>
      <c r="G129" s="89"/>
      <c r="H129" s="89"/>
      <c r="I129" s="114">
        <v>76941.02</v>
      </c>
      <c r="J129" s="113">
        <v>4.8106741579637388E-2</v>
      </c>
    </row>
    <row r="130" spans="1:10" ht="31.5" customHeight="1" x14ac:dyDescent="0.2">
      <c r="A130" s="289" t="s">
        <v>502</v>
      </c>
      <c r="B130" s="290" t="s">
        <v>503</v>
      </c>
      <c r="C130" s="289" t="s">
        <v>17</v>
      </c>
      <c r="D130" s="289" t="s">
        <v>504</v>
      </c>
      <c r="E130" s="291" t="s">
        <v>505</v>
      </c>
      <c r="F130" s="292">
        <v>1</v>
      </c>
      <c r="G130" s="293">
        <v>7.96</v>
      </c>
      <c r="H130" s="293">
        <v>10.06</v>
      </c>
      <c r="I130" s="293">
        <v>10.06</v>
      </c>
      <c r="J130" s="112">
        <v>6.2899324741360601E-6</v>
      </c>
    </row>
    <row r="131" spans="1:10" ht="31.5" customHeight="1" x14ac:dyDescent="0.2">
      <c r="A131" s="289" t="s">
        <v>506</v>
      </c>
      <c r="B131" s="290" t="s">
        <v>507</v>
      </c>
      <c r="C131" s="289" t="s">
        <v>17</v>
      </c>
      <c r="D131" s="289" t="s">
        <v>508</v>
      </c>
      <c r="E131" s="291" t="s">
        <v>505</v>
      </c>
      <c r="F131" s="292">
        <v>175</v>
      </c>
      <c r="G131" s="293">
        <v>11.48</v>
      </c>
      <c r="H131" s="293">
        <v>14.51</v>
      </c>
      <c r="I131" s="293">
        <v>2539.25</v>
      </c>
      <c r="J131" s="112">
        <v>1.5876452321023848E-3</v>
      </c>
    </row>
    <row r="132" spans="1:10" ht="31.5" customHeight="1" x14ac:dyDescent="0.2">
      <c r="A132" s="289" t="s">
        <v>509</v>
      </c>
      <c r="B132" s="290" t="s">
        <v>510</v>
      </c>
      <c r="C132" s="289" t="s">
        <v>402</v>
      </c>
      <c r="D132" s="289" t="s">
        <v>511</v>
      </c>
      <c r="E132" s="291" t="s">
        <v>512</v>
      </c>
      <c r="F132" s="292">
        <v>5</v>
      </c>
      <c r="G132" s="293">
        <v>294.32</v>
      </c>
      <c r="H132" s="293">
        <v>371.93</v>
      </c>
      <c r="I132" s="293">
        <v>1859.65</v>
      </c>
      <c r="J132" s="112">
        <v>1.1627309071100521E-3</v>
      </c>
    </row>
    <row r="133" spans="1:10" ht="21" customHeight="1" x14ac:dyDescent="0.2">
      <c r="A133" s="289" t="s">
        <v>513</v>
      </c>
      <c r="B133" s="290" t="s">
        <v>514</v>
      </c>
      <c r="C133" s="289" t="s">
        <v>402</v>
      </c>
      <c r="D133" s="289" t="s">
        <v>515</v>
      </c>
      <c r="E133" s="291" t="s">
        <v>512</v>
      </c>
      <c r="F133" s="292">
        <v>4</v>
      </c>
      <c r="G133" s="293">
        <v>73.53</v>
      </c>
      <c r="H133" s="293">
        <v>92.92</v>
      </c>
      <c r="I133" s="293">
        <v>371.68</v>
      </c>
      <c r="J133" s="112">
        <v>2.3238987097285197E-4</v>
      </c>
    </row>
    <row r="134" spans="1:10" ht="30" customHeight="1" x14ac:dyDescent="0.2">
      <c r="A134" s="289" t="s">
        <v>516</v>
      </c>
      <c r="B134" s="290" t="s">
        <v>517</v>
      </c>
      <c r="C134" s="289" t="s">
        <v>17</v>
      </c>
      <c r="D134" s="289" t="s">
        <v>518</v>
      </c>
      <c r="E134" s="291" t="s">
        <v>505</v>
      </c>
      <c r="F134" s="292">
        <v>15</v>
      </c>
      <c r="G134" s="293">
        <v>10.87</v>
      </c>
      <c r="H134" s="293">
        <v>13.74</v>
      </c>
      <c r="I134" s="293">
        <v>206.1</v>
      </c>
      <c r="J134" s="112">
        <v>1.2886233428622683E-4</v>
      </c>
    </row>
    <row r="135" spans="1:10" ht="30" customHeight="1" x14ac:dyDescent="0.2">
      <c r="A135" s="289" t="s">
        <v>519</v>
      </c>
      <c r="B135" s="290" t="s">
        <v>520</v>
      </c>
      <c r="C135" s="289" t="s">
        <v>17</v>
      </c>
      <c r="D135" s="289" t="s">
        <v>521</v>
      </c>
      <c r="E135" s="291" t="s">
        <v>505</v>
      </c>
      <c r="F135" s="292">
        <v>15</v>
      </c>
      <c r="G135" s="293">
        <v>11.34</v>
      </c>
      <c r="H135" s="293">
        <v>14.33</v>
      </c>
      <c r="I135" s="293">
        <v>214.95</v>
      </c>
      <c r="J135" s="112">
        <v>1.3439572418643599E-4</v>
      </c>
    </row>
    <row r="136" spans="1:10" ht="30" customHeight="1" x14ac:dyDescent="0.2">
      <c r="A136" s="289" t="s">
        <v>522</v>
      </c>
      <c r="B136" s="290" t="s">
        <v>523</v>
      </c>
      <c r="C136" s="289" t="s">
        <v>17</v>
      </c>
      <c r="D136" s="289" t="s">
        <v>524</v>
      </c>
      <c r="E136" s="291" t="s">
        <v>505</v>
      </c>
      <c r="F136" s="292">
        <v>9</v>
      </c>
      <c r="G136" s="293">
        <v>12.39</v>
      </c>
      <c r="H136" s="293">
        <v>15.66</v>
      </c>
      <c r="I136" s="293">
        <v>140.94</v>
      </c>
      <c r="J136" s="112">
        <v>8.8121578817568222E-5</v>
      </c>
    </row>
    <row r="137" spans="1:10" ht="30" customHeight="1" x14ac:dyDescent="0.2">
      <c r="A137" s="289" t="s">
        <v>525</v>
      </c>
      <c r="B137" s="290" t="s">
        <v>526</v>
      </c>
      <c r="C137" s="289" t="s">
        <v>17</v>
      </c>
      <c r="D137" s="289" t="s">
        <v>527</v>
      </c>
      <c r="E137" s="291" t="s">
        <v>505</v>
      </c>
      <c r="F137" s="292">
        <v>1</v>
      </c>
      <c r="G137" s="293">
        <v>142.34</v>
      </c>
      <c r="H137" s="293">
        <v>179.88</v>
      </c>
      <c r="I137" s="293">
        <v>179.88</v>
      </c>
      <c r="J137" s="112">
        <v>1.1246849437848853E-4</v>
      </c>
    </row>
    <row r="138" spans="1:10" ht="30" customHeight="1" x14ac:dyDescent="0.2">
      <c r="A138" s="289" t="s">
        <v>528</v>
      </c>
      <c r="B138" s="290" t="s">
        <v>529</v>
      </c>
      <c r="C138" s="289" t="s">
        <v>17</v>
      </c>
      <c r="D138" s="289" t="s">
        <v>530</v>
      </c>
      <c r="E138" s="291" t="s">
        <v>505</v>
      </c>
      <c r="F138" s="292">
        <v>9</v>
      </c>
      <c r="G138" s="293">
        <v>56.21</v>
      </c>
      <c r="H138" s="293">
        <v>71.03</v>
      </c>
      <c r="I138" s="293">
        <v>639.27</v>
      </c>
      <c r="J138" s="112">
        <v>3.9969832333409136E-4</v>
      </c>
    </row>
    <row r="139" spans="1:10" ht="40.5" customHeight="1" x14ac:dyDescent="0.2">
      <c r="A139" s="289" t="s">
        <v>531</v>
      </c>
      <c r="B139" s="290" t="s">
        <v>532</v>
      </c>
      <c r="C139" s="289" t="s">
        <v>17</v>
      </c>
      <c r="D139" s="289" t="s">
        <v>533</v>
      </c>
      <c r="E139" s="291" t="s">
        <v>505</v>
      </c>
      <c r="F139" s="292">
        <v>28</v>
      </c>
      <c r="G139" s="293">
        <v>41.19</v>
      </c>
      <c r="H139" s="293">
        <v>52.05</v>
      </c>
      <c r="I139" s="293">
        <v>1457.4</v>
      </c>
      <c r="J139" s="112">
        <v>9.1122739441410481E-4</v>
      </c>
    </row>
    <row r="140" spans="1:10" ht="31.5" customHeight="1" x14ac:dyDescent="0.2">
      <c r="A140" s="289" t="s">
        <v>534</v>
      </c>
      <c r="B140" s="290" t="s">
        <v>535</v>
      </c>
      <c r="C140" s="289" t="s">
        <v>17</v>
      </c>
      <c r="D140" s="289" t="s">
        <v>536</v>
      </c>
      <c r="E140" s="291" t="s">
        <v>505</v>
      </c>
      <c r="F140" s="292">
        <v>8</v>
      </c>
      <c r="G140" s="293">
        <v>29.41</v>
      </c>
      <c r="H140" s="293">
        <v>37.17</v>
      </c>
      <c r="I140" s="293">
        <v>297.36</v>
      </c>
      <c r="J140" s="112">
        <v>1.8592190064702771E-4</v>
      </c>
    </row>
    <row r="141" spans="1:10" ht="28.5" customHeight="1" x14ac:dyDescent="0.2">
      <c r="A141" s="289" t="s">
        <v>537</v>
      </c>
      <c r="B141" s="290" t="s">
        <v>538</v>
      </c>
      <c r="C141" s="289" t="s">
        <v>17</v>
      </c>
      <c r="D141" s="289" t="s">
        <v>539</v>
      </c>
      <c r="E141" s="291" t="s">
        <v>505</v>
      </c>
      <c r="F141" s="292">
        <v>2</v>
      </c>
      <c r="G141" s="293">
        <v>37.090000000000003</v>
      </c>
      <c r="H141" s="293">
        <v>46.87</v>
      </c>
      <c r="I141" s="293">
        <v>93.74</v>
      </c>
      <c r="J141" s="112">
        <v>5.8610166016452711E-5</v>
      </c>
    </row>
    <row r="142" spans="1:10" ht="18" customHeight="1" x14ac:dyDescent="0.2">
      <c r="A142" s="289" t="s">
        <v>540</v>
      </c>
      <c r="B142" s="290" t="s">
        <v>541</v>
      </c>
      <c r="C142" s="289" t="s">
        <v>18</v>
      </c>
      <c r="D142" s="289" t="s">
        <v>542</v>
      </c>
      <c r="E142" s="291" t="s">
        <v>543</v>
      </c>
      <c r="F142" s="292">
        <v>34</v>
      </c>
      <c r="G142" s="293">
        <v>87.92</v>
      </c>
      <c r="H142" s="293">
        <v>111.1</v>
      </c>
      <c r="I142" s="293">
        <v>3777.4</v>
      </c>
      <c r="J142" s="112">
        <v>2.3617883626045281E-3</v>
      </c>
    </row>
    <row r="143" spans="1:10" ht="18" customHeight="1" x14ac:dyDescent="0.2">
      <c r="A143" s="289" t="s">
        <v>544</v>
      </c>
      <c r="B143" s="290" t="s">
        <v>545</v>
      </c>
      <c r="C143" s="289" t="s">
        <v>18</v>
      </c>
      <c r="D143" s="289" t="s">
        <v>546</v>
      </c>
      <c r="E143" s="291" t="s">
        <v>543</v>
      </c>
      <c r="F143" s="292">
        <v>57</v>
      </c>
      <c r="G143" s="293">
        <v>208.83</v>
      </c>
      <c r="H143" s="293">
        <v>263.89999999999998</v>
      </c>
      <c r="I143" s="293">
        <v>15042.3</v>
      </c>
      <c r="J143" s="112">
        <v>9.4050746775046577E-3</v>
      </c>
    </row>
    <row r="144" spans="1:10" ht="48" customHeight="1" x14ac:dyDescent="0.2">
      <c r="A144" s="289" t="s">
        <v>547</v>
      </c>
      <c r="B144" s="290" t="s">
        <v>548</v>
      </c>
      <c r="C144" s="289" t="s">
        <v>17</v>
      </c>
      <c r="D144" s="289" t="s">
        <v>549</v>
      </c>
      <c r="E144" s="291" t="s">
        <v>505</v>
      </c>
      <c r="F144" s="292">
        <v>1</v>
      </c>
      <c r="G144" s="293">
        <v>119.34</v>
      </c>
      <c r="H144" s="293">
        <v>150.81</v>
      </c>
      <c r="I144" s="293">
        <v>150.81</v>
      </c>
      <c r="J144" s="112">
        <v>9.4292715350343859E-5</v>
      </c>
    </row>
    <row r="145" spans="1:10" ht="30.75" customHeight="1" x14ac:dyDescent="0.2">
      <c r="A145" s="289" t="s">
        <v>550</v>
      </c>
      <c r="B145" s="290" t="s">
        <v>551</v>
      </c>
      <c r="C145" s="289" t="s">
        <v>402</v>
      </c>
      <c r="D145" s="289" t="s">
        <v>552</v>
      </c>
      <c r="E145" s="291" t="s">
        <v>512</v>
      </c>
      <c r="F145" s="292">
        <v>4</v>
      </c>
      <c r="G145" s="293">
        <v>229.09</v>
      </c>
      <c r="H145" s="293">
        <v>289.5</v>
      </c>
      <c r="I145" s="293">
        <v>1158</v>
      </c>
      <c r="J145" s="112">
        <v>7.2403000050194415E-4</v>
      </c>
    </row>
    <row r="146" spans="1:10" ht="43.5" customHeight="1" x14ac:dyDescent="0.2">
      <c r="A146" s="289" t="s">
        <v>553</v>
      </c>
      <c r="B146" s="290" t="s">
        <v>554</v>
      </c>
      <c r="C146" s="289" t="s">
        <v>17</v>
      </c>
      <c r="D146" s="289" t="s">
        <v>555</v>
      </c>
      <c r="E146" s="291" t="s">
        <v>505</v>
      </c>
      <c r="F146" s="292">
        <v>2</v>
      </c>
      <c r="G146" s="293">
        <v>532.23</v>
      </c>
      <c r="H146" s="293">
        <v>672.58</v>
      </c>
      <c r="I146" s="293">
        <v>1345.16</v>
      </c>
      <c r="J146" s="112">
        <v>8.410502551599267E-4</v>
      </c>
    </row>
    <row r="147" spans="1:10" ht="15.75" customHeight="1" x14ac:dyDescent="0.2">
      <c r="A147" s="289" t="s">
        <v>556</v>
      </c>
      <c r="B147" s="290" t="s">
        <v>557</v>
      </c>
      <c r="C147" s="289" t="s">
        <v>402</v>
      </c>
      <c r="D147" s="289" t="s">
        <v>558</v>
      </c>
      <c r="E147" s="291" t="s">
        <v>512</v>
      </c>
      <c r="F147" s="292">
        <v>59</v>
      </c>
      <c r="G147" s="293">
        <v>19.43</v>
      </c>
      <c r="H147" s="293">
        <v>24.55</v>
      </c>
      <c r="I147" s="293">
        <v>1448.45</v>
      </c>
      <c r="J147" s="112">
        <v>9.056314803342323E-4</v>
      </c>
    </row>
    <row r="148" spans="1:10" ht="15.75" customHeight="1" x14ac:dyDescent="0.2">
      <c r="A148" s="289" t="s">
        <v>559</v>
      </c>
      <c r="B148" s="290" t="s">
        <v>560</v>
      </c>
      <c r="C148" s="289" t="s">
        <v>402</v>
      </c>
      <c r="D148" s="289" t="s">
        <v>561</v>
      </c>
      <c r="E148" s="291" t="s">
        <v>512</v>
      </c>
      <c r="F148" s="292">
        <v>32</v>
      </c>
      <c r="G148" s="293">
        <v>34.81</v>
      </c>
      <c r="H148" s="293">
        <v>43.99</v>
      </c>
      <c r="I148" s="293">
        <v>1407.68</v>
      </c>
      <c r="J148" s="112">
        <v>8.8014037228547205E-4</v>
      </c>
    </row>
    <row r="149" spans="1:10" ht="42" customHeight="1" x14ac:dyDescent="0.2">
      <c r="A149" s="289" t="s">
        <v>562</v>
      </c>
      <c r="B149" s="290" t="s">
        <v>563</v>
      </c>
      <c r="C149" s="289" t="s">
        <v>17</v>
      </c>
      <c r="D149" s="289" t="s">
        <v>564</v>
      </c>
      <c r="E149" s="291" t="s">
        <v>505</v>
      </c>
      <c r="F149" s="292">
        <v>9</v>
      </c>
      <c r="G149" s="293">
        <v>49.21</v>
      </c>
      <c r="H149" s="293">
        <v>62.19</v>
      </c>
      <c r="I149" s="293">
        <v>559.71</v>
      </c>
      <c r="J149" s="112">
        <v>3.4995408599390598E-4</v>
      </c>
    </row>
    <row r="150" spans="1:10" ht="33.75" customHeight="1" x14ac:dyDescent="0.2">
      <c r="A150" s="297" t="s">
        <v>565</v>
      </c>
      <c r="B150" s="290" t="s">
        <v>566</v>
      </c>
      <c r="C150" s="297" t="s">
        <v>402</v>
      </c>
      <c r="D150" s="297" t="s">
        <v>567</v>
      </c>
      <c r="E150" s="291" t="s">
        <v>568</v>
      </c>
      <c r="F150" s="298">
        <v>1</v>
      </c>
      <c r="G150" s="299">
        <v>298.57</v>
      </c>
      <c r="H150" s="299">
        <v>377.3</v>
      </c>
      <c r="I150" s="299">
        <v>377.3</v>
      </c>
      <c r="J150" s="112">
        <v>2.3590372986993395E-4</v>
      </c>
    </row>
    <row r="151" spans="1:10" ht="29.25" customHeight="1" x14ac:dyDescent="0.2">
      <c r="A151" s="289" t="s">
        <v>569</v>
      </c>
      <c r="B151" s="290" t="s">
        <v>570</v>
      </c>
      <c r="C151" s="289" t="s">
        <v>17</v>
      </c>
      <c r="D151" s="289" t="s">
        <v>571</v>
      </c>
      <c r="E151" s="291" t="s">
        <v>505</v>
      </c>
      <c r="F151" s="292">
        <v>21</v>
      </c>
      <c r="G151" s="293">
        <v>22.76</v>
      </c>
      <c r="H151" s="293">
        <v>28.76</v>
      </c>
      <c r="I151" s="293">
        <v>603.96</v>
      </c>
      <c r="J151" s="112">
        <v>3.7762103549495178E-4</v>
      </c>
    </row>
    <row r="152" spans="1:10" ht="38.25" x14ac:dyDescent="0.2">
      <c r="A152" s="289" t="s">
        <v>572</v>
      </c>
      <c r="B152" s="290" t="s">
        <v>573</v>
      </c>
      <c r="C152" s="289" t="s">
        <v>17</v>
      </c>
      <c r="D152" s="289" t="s">
        <v>574</v>
      </c>
      <c r="E152" s="291" t="s">
        <v>194</v>
      </c>
      <c r="F152" s="292">
        <v>1158.5999999999999</v>
      </c>
      <c r="G152" s="293">
        <v>2.67</v>
      </c>
      <c r="H152" s="293">
        <v>3.37</v>
      </c>
      <c r="I152" s="293">
        <v>3904.48</v>
      </c>
      <c r="J152" s="112">
        <v>2.441244090120752E-3</v>
      </c>
    </row>
    <row r="153" spans="1:10" ht="38.25" x14ac:dyDescent="0.2">
      <c r="A153" s="289" t="s">
        <v>575</v>
      </c>
      <c r="B153" s="290" t="s">
        <v>576</v>
      </c>
      <c r="C153" s="289" t="s">
        <v>17</v>
      </c>
      <c r="D153" s="289" t="s">
        <v>577</v>
      </c>
      <c r="E153" s="291" t="s">
        <v>194</v>
      </c>
      <c r="F153" s="292">
        <v>1790.1</v>
      </c>
      <c r="G153" s="293">
        <v>3.95</v>
      </c>
      <c r="H153" s="293">
        <v>4.99</v>
      </c>
      <c r="I153" s="293">
        <v>8932.6</v>
      </c>
      <c r="J153" s="112">
        <v>5.5850348726111101E-3</v>
      </c>
    </row>
    <row r="154" spans="1:10" ht="38.25" x14ac:dyDescent="0.2">
      <c r="A154" s="289" t="s">
        <v>578</v>
      </c>
      <c r="B154" s="290" t="s">
        <v>579</v>
      </c>
      <c r="C154" s="289" t="s">
        <v>17</v>
      </c>
      <c r="D154" s="289" t="s">
        <v>580</v>
      </c>
      <c r="E154" s="291" t="s">
        <v>194</v>
      </c>
      <c r="F154" s="292">
        <v>878.1</v>
      </c>
      <c r="G154" s="293">
        <v>6.18</v>
      </c>
      <c r="H154" s="293">
        <v>7.81</v>
      </c>
      <c r="I154" s="293">
        <v>6857.96</v>
      </c>
      <c r="J154" s="112">
        <v>4.2878832316427572E-3</v>
      </c>
    </row>
    <row r="155" spans="1:10" ht="42" customHeight="1" x14ac:dyDescent="0.2">
      <c r="A155" s="289" t="s">
        <v>581</v>
      </c>
      <c r="B155" s="290" t="s">
        <v>582</v>
      </c>
      <c r="C155" s="289" t="s">
        <v>17</v>
      </c>
      <c r="D155" s="289" t="s">
        <v>583</v>
      </c>
      <c r="E155" s="291" t="s">
        <v>194</v>
      </c>
      <c r="F155" s="292">
        <v>966.43</v>
      </c>
      <c r="G155" s="293">
        <v>14.91</v>
      </c>
      <c r="H155" s="293">
        <v>18.84</v>
      </c>
      <c r="I155" s="293">
        <v>18207.54</v>
      </c>
      <c r="J155" s="112">
        <v>1.1384115021881837E-2</v>
      </c>
    </row>
    <row r="156" spans="1:10" ht="42" customHeight="1" x14ac:dyDescent="0.2">
      <c r="A156" s="289" t="s">
        <v>584</v>
      </c>
      <c r="B156" s="290" t="s">
        <v>585</v>
      </c>
      <c r="C156" s="289" t="s">
        <v>17</v>
      </c>
      <c r="D156" s="289" t="s">
        <v>586</v>
      </c>
      <c r="E156" s="291" t="s">
        <v>194</v>
      </c>
      <c r="F156" s="292">
        <v>78.52</v>
      </c>
      <c r="G156" s="293">
        <v>16.45</v>
      </c>
      <c r="H156" s="293">
        <v>20.79</v>
      </c>
      <c r="I156" s="293">
        <v>1632.43</v>
      </c>
      <c r="J156" s="112">
        <v>1.0206634660789194E-3</v>
      </c>
    </row>
    <row r="157" spans="1:10" ht="42" customHeight="1" x14ac:dyDescent="0.2">
      <c r="A157" s="289" t="s">
        <v>587</v>
      </c>
      <c r="B157" s="290" t="s">
        <v>588</v>
      </c>
      <c r="C157" s="289" t="s">
        <v>17</v>
      </c>
      <c r="D157" s="289" t="s">
        <v>589</v>
      </c>
      <c r="E157" s="291" t="s">
        <v>194</v>
      </c>
      <c r="F157" s="292">
        <v>38.39</v>
      </c>
      <c r="G157" s="293">
        <v>9.5</v>
      </c>
      <c r="H157" s="293">
        <v>12.01</v>
      </c>
      <c r="I157" s="293">
        <v>461.06</v>
      </c>
      <c r="J157" s="112">
        <v>2.8827398275598133E-4</v>
      </c>
    </row>
    <row r="158" spans="1:10" ht="17.25" customHeight="1" x14ac:dyDescent="0.2">
      <c r="A158" s="289" t="s">
        <v>590</v>
      </c>
      <c r="B158" s="290" t="s">
        <v>591</v>
      </c>
      <c r="C158" s="289" t="s">
        <v>18</v>
      </c>
      <c r="D158" s="289" t="s">
        <v>592</v>
      </c>
      <c r="E158" s="291" t="s">
        <v>194</v>
      </c>
      <c r="F158" s="292">
        <v>30</v>
      </c>
      <c r="G158" s="293">
        <v>80.819999999999993</v>
      </c>
      <c r="H158" s="293">
        <v>102.13</v>
      </c>
      <c r="I158" s="293">
        <v>3063.9</v>
      </c>
      <c r="J158" s="112">
        <v>1.9156783407063096E-3</v>
      </c>
    </row>
    <row r="159" spans="1:10" ht="18.75" customHeight="1" x14ac:dyDescent="0.2">
      <c r="A159" s="96" t="s">
        <v>593</v>
      </c>
      <c r="B159" s="96"/>
      <c r="C159" s="96"/>
      <c r="D159" s="96" t="s">
        <v>594</v>
      </c>
      <c r="E159" s="96"/>
      <c r="F159" s="99"/>
      <c r="G159" s="96"/>
      <c r="H159" s="96"/>
      <c r="I159" s="98">
        <v>19366.7</v>
      </c>
      <c r="J159" s="113">
        <v>1.2108870302867877E-2</v>
      </c>
    </row>
    <row r="160" spans="1:10" ht="46.5" customHeight="1" x14ac:dyDescent="0.2">
      <c r="A160" s="289" t="s">
        <v>595</v>
      </c>
      <c r="B160" s="290" t="s">
        <v>596</v>
      </c>
      <c r="C160" s="289" t="s">
        <v>17</v>
      </c>
      <c r="D160" s="289" t="s">
        <v>597</v>
      </c>
      <c r="E160" s="291" t="s">
        <v>505</v>
      </c>
      <c r="F160" s="292">
        <v>1</v>
      </c>
      <c r="G160" s="293">
        <v>4.47</v>
      </c>
      <c r="H160" s="293">
        <v>5.65</v>
      </c>
      <c r="I160" s="293">
        <v>5.65</v>
      </c>
      <c r="J160" s="112">
        <v>3.532616150980988E-6</v>
      </c>
    </row>
    <row r="161" spans="1:10" ht="46.5" customHeight="1" x14ac:dyDescent="0.2">
      <c r="A161" s="289" t="s">
        <v>598</v>
      </c>
      <c r="B161" s="290" t="s">
        <v>599</v>
      </c>
      <c r="C161" s="289" t="s">
        <v>17</v>
      </c>
      <c r="D161" s="289" t="s">
        <v>600</v>
      </c>
      <c r="E161" s="291" t="s">
        <v>505</v>
      </c>
      <c r="F161" s="292">
        <v>56</v>
      </c>
      <c r="G161" s="293">
        <v>5.2</v>
      </c>
      <c r="H161" s="293">
        <v>6.57</v>
      </c>
      <c r="I161" s="293">
        <v>367.92</v>
      </c>
      <c r="J161" s="112">
        <v>2.3003896181750887E-4</v>
      </c>
    </row>
    <row r="162" spans="1:10" ht="46.5" customHeight="1" x14ac:dyDescent="0.2">
      <c r="A162" s="289" t="s">
        <v>601</v>
      </c>
      <c r="B162" s="290" t="s">
        <v>602</v>
      </c>
      <c r="C162" s="289" t="s">
        <v>17</v>
      </c>
      <c r="D162" s="289" t="s">
        <v>603</v>
      </c>
      <c r="E162" s="291" t="s">
        <v>505</v>
      </c>
      <c r="F162" s="292">
        <v>2</v>
      </c>
      <c r="G162" s="293">
        <v>4.49</v>
      </c>
      <c r="H162" s="293">
        <v>5.67</v>
      </c>
      <c r="I162" s="293">
        <v>11.34</v>
      </c>
      <c r="J162" s="112">
        <v>7.0902419738273284E-6</v>
      </c>
    </row>
    <row r="163" spans="1:10" ht="46.5" customHeight="1" x14ac:dyDescent="0.2">
      <c r="A163" s="289" t="s">
        <v>604</v>
      </c>
      <c r="B163" s="290" t="s">
        <v>605</v>
      </c>
      <c r="C163" s="289" t="s">
        <v>17</v>
      </c>
      <c r="D163" s="289" t="s">
        <v>606</v>
      </c>
      <c r="E163" s="291" t="s">
        <v>505</v>
      </c>
      <c r="F163" s="292">
        <v>4</v>
      </c>
      <c r="G163" s="293">
        <v>10.76</v>
      </c>
      <c r="H163" s="293">
        <v>13.6</v>
      </c>
      <c r="I163" s="293">
        <v>54.4</v>
      </c>
      <c r="J163" s="112">
        <v>3.4013153736878894E-5</v>
      </c>
    </row>
    <row r="164" spans="1:10" ht="27" customHeight="1" x14ac:dyDescent="0.2">
      <c r="A164" s="289" t="s">
        <v>607</v>
      </c>
      <c r="B164" s="290" t="s">
        <v>608</v>
      </c>
      <c r="C164" s="289" t="s">
        <v>402</v>
      </c>
      <c r="D164" s="289" t="s">
        <v>609</v>
      </c>
      <c r="E164" s="291" t="s">
        <v>512</v>
      </c>
      <c r="F164" s="292">
        <v>2</v>
      </c>
      <c r="G164" s="293">
        <v>11.06</v>
      </c>
      <c r="H164" s="293">
        <v>13.98</v>
      </c>
      <c r="I164" s="293">
        <v>27.96</v>
      </c>
      <c r="J164" s="112">
        <v>1.7481760633881138E-5</v>
      </c>
    </row>
    <row r="165" spans="1:10" ht="30.75" customHeight="1" x14ac:dyDescent="0.2">
      <c r="A165" s="289" t="s">
        <v>610</v>
      </c>
      <c r="B165" s="290" t="s">
        <v>611</v>
      </c>
      <c r="C165" s="289" t="s">
        <v>17</v>
      </c>
      <c r="D165" s="289" t="s">
        <v>612</v>
      </c>
      <c r="E165" s="291" t="s">
        <v>505</v>
      </c>
      <c r="F165" s="292">
        <v>56</v>
      </c>
      <c r="G165" s="293">
        <v>5.0999999999999996</v>
      </c>
      <c r="H165" s="293">
        <v>6.44</v>
      </c>
      <c r="I165" s="293">
        <v>360.64</v>
      </c>
      <c r="J165" s="112">
        <v>2.2548720153801478E-4</v>
      </c>
    </row>
    <row r="166" spans="1:10" ht="33" customHeight="1" x14ac:dyDescent="0.2">
      <c r="A166" s="289" t="s">
        <v>613</v>
      </c>
      <c r="B166" s="290" t="s">
        <v>614</v>
      </c>
      <c r="C166" s="289" t="s">
        <v>402</v>
      </c>
      <c r="D166" s="289" t="s">
        <v>615</v>
      </c>
      <c r="E166" s="291" t="s">
        <v>512</v>
      </c>
      <c r="F166" s="292">
        <v>4</v>
      </c>
      <c r="G166" s="293">
        <v>9.9</v>
      </c>
      <c r="H166" s="293">
        <v>12.51</v>
      </c>
      <c r="I166" s="293">
        <v>50.04</v>
      </c>
      <c r="J166" s="112">
        <v>3.1287099503555515E-5</v>
      </c>
    </row>
    <row r="167" spans="1:10" ht="33" customHeight="1" x14ac:dyDescent="0.2">
      <c r="A167" s="289" t="s">
        <v>616</v>
      </c>
      <c r="B167" s="290" t="s">
        <v>617</v>
      </c>
      <c r="C167" s="289" t="s">
        <v>17</v>
      </c>
      <c r="D167" s="289" t="s">
        <v>618</v>
      </c>
      <c r="E167" s="291" t="s">
        <v>505</v>
      </c>
      <c r="F167" s="292">
        <v>2</v>
      </c>
      <c r="G167" s="293">
        <v>6.07</v>
      </c>
      <c r="H167" s="293">
        <v>7.67</v>
      </c>
      <c r="I167" s="293">
        <v>15.34</v>
      </c>
      <c r="J167" s="112">
        <v>9.5912091603625411E-6</v>
      </c>
    </row>
    <row r="168" spans="1:10" ht="33" customHeight="1" x14ac:dyDescent="0.2">
      <c r="A168" s="289" t="s">
        <v>619</v>
      </c>
      <c r="B168" s="290" t="s">
        <v>620</v>
      </c>
      <c r="C168" s="289" t="s">
        <v>17</v>
      </c>
      <c r="D168" s="289" t="s">
        <v>621</v>
      </c>
      <c r="E168" s="291" t="s">
        <v>505</v>
      </c>
      <c r="F168" s="292">
        <v>56</v>
      </c>
      <c r="G168" s="293">
        <v>7.23</v>
      </c>
      <c r="H168" s="293">
        <v>9.14</v>
      </c>
      <c r="I168" s="293">
        <v>511.84</v>
      </c>
      <c r="J168" s="112">
        <v>3.2002376118904583E-4</v>
      </c>
    </row>
    <row r="169" spans="1:10" ht="38.25" x14ac:dyDescent="0.2">
      <c r="A169" s="289" t="s">
        <v>622</v>
      </c>
      <c r="B169" s="290" t="s">
        <v>623</v>
      </c>
      <c r="C169" s="289" t="s">
        <v>17</v>
      </c>
      <c r="D169" s="289" t="s">
        <v>624</v>
      </c>
      <c r="E169" s="291" t="s">
        <v>505</v>
      </c>
      <c r="F169" s="292">
        <v>5</v>
      </c>
      <c r="G169" s="293">
        <v>15.13</v>
      </c>
      <c r="H169" s="293">
        <v>19.12</v>
      </c>
      <c r="I169" s="293">
        <v>95.6</v>
      </c>
      <c r="J169" s="112">
        <v>5.9773115758191585E-5</v>
      </c>
    </row>
    <row r="170" spans="1:10" ht="38.25" x14ac:dyDescent="0.2">
      <c r="A170" s="289" t="s">
        <v>625</v>
      </c>
      <c r="B170" s="290" t="s">
        <v>626</v>
      </c>
      <c r="C170" s="289" t="s">
        <v>17</v>
      </c>
      <c r="D170" s="289" t="s">
        <v>627</v>
      </c>
      <c r="E170" s="291" t="s">
        <v>505</v>
      </c>
      <c r="F170" s="292">
        <v>16</v>
      </c>
      <c r="G170" s="293">
        <v>16.190000000000001</v>
      </c>
      <c r="H170" s="293">
        <v>20.46</v>
      </c>
      <c r="I170" s="293">
        <v>327.36</v>
      </c>
      <c r="J170" s="112">
        <v>2.0467915454604183E-4</v>
      </c>
    </row>
    <row r="171" spans="1:10" ht="45.75" customHeight="1" x14ac:dyDescent="0.2">
      <c r="A171" s="289" t="s">
        <v>628</v>
      </c>
      <c r="B171" s="290" t="s">
        <v>629</v>
      </c>
      <c r="C171" s="289" t="s">
        <v>17</v>
      </c>
      <c r="D171" s="289" t="s">
        <v>630</v>
      </c>
      <c r="E171" s="291" t="s">
        <v>505</v>
      </c>
      <c r="F171" s="292">
        <v>41</v>
      </c>
      <c r="G171" s="293">
        <v>11.56</v>
      </c>
      <c r="H171" s="293">
        <v>14.61</v>
      </c>
      <c r="I171" s="293">
        <v>599.01</v>
      </c>
      <c r="J171" s="112">
        <v>3.7452608860161446E-4</v>
      </c>
    </row>
    <row r="172" spans="1:10" ht="48" customHeight="1" x14ac:dyDescent="0.2">
      <c r="A172" s="289" t="s">
        <v>631</v>
      </c>
      <c r="B172" s="290" t="s">
        <v>632</v>
      </c>
      <c r="C172" s="289" t="s">
        <v>17</v>
      </c>
      <c r="D172" s="289" t="s">
        <v>633</v>
      </c>
      <c r="E172" s="291" t="s">
        <v>505</v>
      </c>
      <c r="F172" s="292">
        <v>2</v>
      </c>
      <c r="G172" s="293">
        <v>14.97</v>
      </c>
      <c r="H172" s="293">
        <v>18.920000000000002</v>
      </c>
      <c r="I172" s="293">
        <v>37.840000000000003</v>
      </c>
      <c r="J172" s="112">
        <v>2.3659149584623112E-5</v>
      </c>
    </row>
    <row r="173" spans="1:10" ht="45" customHeight="1" x14ac:dyDescent="0.2">
      <c r="A173" s="289" t="s">
        <v>634</v>
      </c>
      <c r="B173" s="290" t="s">
        <v>635</v>
      </c>
      <c r="C173" s="289" t="s">
        <v>17</v>
      </c>
      <c r="D173" s="289" t="s">
        <v>636</v>
      </c>
      <c r="E173" s="291" t="s">
        <v>505</v>
      </c>
      <c r="F173" s="292">
        <v>1</v>
      </c>
      <c r="G173" s="293">
        <v>5.78</v>
      </c>
      <c r="H173" s="293">
        <v>7.3</v>
      </c>
      <c r="I173" s="293">
        <v>7.3</v>
      </c>
      <c r="J173" s="112">
        <v>4.5642651154267634E-6</v>
      </c>
    </row>
    <row r="174" spans="1:10" ht="33.75" customHeight="1" x14ac:dyDescent="0.2">
      <c r="A174" s="289" t="s">
        <v>637</v>
      </c>
      <c r="B174" s="290" t="s">
        <v>638</v>
      </c>
      <c r="C174" s="289" t="s">
        <v>17</v>
      </c>
      <c r="D174" s="289" t="s">
        <v>639</v>
      </c>
      <c r="E174" s="291" t="s">
        <v>505</v>
      </c>
      <c r="F174" s="292">
        <v>5</v>
      </c>
      <c r="G174" s="293">
        <v>5.36</v>
      </c>
      <c r="H174" s="293">
        <v>6.77</v>
      </c>
      <c r="I174" s="293">
        <v>33.85</v>
      </c>
      <c r="J174" s="112">
        <v>2.1164434816054238E-5</v>
      </c>
    </row>
    <row r="175" spans="1:10" ht="38.25" x14ac:dyDescent="0.2">
      <c r="A175" s="289" t="s">
        <v>640</v>
      </c>
      <c r="B175" s="290" t="s">
        <v>641</v>
      </c>
      <c r="C175" s="289" t="s">
        <v>17</v>
      </c>
      <c r="D175" s="289" t="s">
        <v>642</v>
      </c>
      <c r="E175" s="291" t="s">
        <v>505</v>
      </c>
      <c r="F175" s="292">
        <v>1</v>
      </c>
      <c r="G175" s="293">
        <v>18.04</v>
      </c>
      <c r="H175" s="293">
        <v>22.8</v>
      </c>
      <c r="I175" s="293">
        <v>22.8</v>
      </c>
      <c r="J175" s="112">
        <v>1.4255512963250713E-5</v>
      </c>
    </row>
    <row r="176" spans="1:10" ht="32.25" customHeight="1" x14ac:dyDescent="0.2">
      <c r="A176" s="289" t="s">
        <v>643</v>
      </c>
      <c r="B176" s="290" t="s">
        <v>644</v>
      </c>
      <c r="C176" s="289" t="s">
        <v>17</v>
      </c>
      <c r="D176" s="289" t="s">
        <v>645</v>
      </c>
      <c r="E176" s="291" t="s">
        <v>505</v>
      </c>
      <c r="F176" s="292">
        <v>1</v>
      </c>
      <c r="G176" s="293">
        <v>38.01</v>
      </c>
      <c r="H176" s="293">
        <v>48.03</v>
      </c>
      <c r="I176" s="293">
        <v>48.03</v>
      </c>
      <c r="J176" s="112">
        <v>3.0030363492321568E-5</v>
      </c>
    </row>
    <row r="177" spans="1:10" ht="32.25" customHeight="1" x14ac:dyDescent="0.2">
      <c r="A177" s="289" t="s">
        <v>646</v>
      </c>
      <c r="B177" s="290" t="s">
        <v>647</v>
      </c>
      <c r="C177" s="289" t="s">
        <v>17</v>
      </c>
      <c r="D177" s="289" t="s">
        <v>648</v>
      </c>
      <c r="E177" s="291" t="s">
        <v>505</v>
      </c>
      <c r="F177" s="292">
        <v>6</v>
      </c>
      <c r="G177" s="293">
        <v>39.9</v>
      </c>
      <c r="H177" s="293">
        <v>50.42</v>
      </c>
      <c r="I177" s="293">
        <v>302.52</v>
      </c>
      <c r="J177" s="112">
        <v>1.8914814831765814E-4</v>
      </c>
    </row>
    <row r="178" spans="1:10" ht="42" customHeight="1" x14ac:dyDescent="0.2">
      <c r="A178" s="289" t="s">
        <v>649</v>
      </c>
      <c r="B178" s="290" t="s">
        <v>650</v>
      </c>
      <c r="C178" s="289" t="s">
        <v>17</v>
      </c>
      <c r="D178" s="289" t="s">
        <v>651</v>
      </c>
      <c r="E178" s="291" t="s">
        <v>505</v>
      </c>
      <c r="F178" s="292">
        <v>2</v>
      </c>
      <c r="G178" s="293">
        <v>11.58</v>
      </c>
      <c r="H178" s="293">
        <v>14.63</v>
      </c>
      <c r="I178" s="293">
        <v>29.26</v>
      </c>
      <c r="J178" s="112">
        <v>1.8294574969505083E-5</v>
      </c>
    </row>
    <row r="179" spans="1:10" ht="44.25" customHeight="1" x14ac:dyDescent="0.2">
      <c r="A179" s="289" t="s">
        <v>652</v>
      </c>
      <c r="B179" s="290" t="s">
        <v>653</v>
      </c>
      <c r="C179" s="289" t="s">
        <v>17</v>
      </c>
      <c r="D179" s="289" t="s">
        <v>654</v>
      </c>
      <c r="E179" s="291" t="s">
        <v>505</v>
      </c>
      <c r="F179" s="292">
        <v>1</v>
      </c>
      <c r="G179" s="293">
        <v>11.59</v>
      </c>
      <c r="H179" s="293">
        <v>14.65</v>
      </c>
      <c r="I179" s="293">
        <v>14.65</v>
      </c>
      <c r="J179" s="112">
        <v>9.1597923206852167E-6</v>
      </c>
    </row>
    <row r="180" spans="1:10" ht="21.75" customHeight="1" x14ac:dyDescent="0.2">
      <c r="A180" s="289" t="s">
        <v>655</v>
      </c>
      <c r="B180" s="290" t="s">
        <v>656</v>
      </c>
      <c r="C180" s="289" t="s">
        <v>402</v>
      </c>
      <c r="D180" s="289" t="s">
        <v>657</v>
      </c>
      <c r="E180" s="291" t="s">
        <v>512</v>
      </c>
      <c r="F180" s="292">
        <v>3</v>
      </c>
      <c r="G180" s="293">
        <v>17.57</v>
      </c>
      <c r="H180" s="293">
        <v>22.2</v>
      </c>
      <c r="I180" s="293">
        <v>66.599999999999994</v>
      </c>
      <c r="J180" s="112">
        <v>4.1641103655811294E-5</v>
      </c>
    </row>
    <row r="181" spans="1:10" ht="30" customHeight="1" x14ac:dyDescent="0.2">
      <c r="A181" s="289" t="s">
        <v>658</v>
      </c>
      <c r="B181" s="290" t="s">
        <v>659</v>
      </c>
      <c r="C181" s="289" t="s">
        <v>17</v>
      </c>
      <c r="D181" s="289" t="s">
        <v>660</v>
      </c>
      <c r="E181" s="291" t="s">
        <v>505</v>
      </c>
      <c r="F181" s="292">
        <v>18</v>
      </c>
      <c r="G181" s="293">
        <v>18.510000000000002</v>
      </c>
      <c r="H181" s="293">
        <v>23.39</v>
      </c>
      <c r="I181" s="293">
        <v>421.02</v>
      </c>
      <c r="J181" s="112">
        <v>2.6323930121876382E-4</v>
      </c>
    </row>
    <row r="182" spans="1:10" ht="46.5" customHeight="1" x14ac:dyDescent="0.2">
      <c r="A182" s="289" t="s">
        <v>661</v>
      </c>
      <c r="B182" s="290" t="s">
        <v>662</v>
      </c>
      <c r="C182" s="289" t="s">
        <v>17</v>
      </c>
      <c r="D182" s="289" t="s">
        <v>663</v>
      </c>
      <c r="E182" s="291" t="s">
        <v>505</v>
      </c>
      <c r="F182" s="292">
        <v>1</v>
      </c>
      <c r="G182" s="293">
        <v>33.369999999999997</v>
      </c>
      <c r="H182" s="293">
        <v>42.17</v>
      </c>
      <c r="I182" s="293">
        <v>42.17</v>
      </c>
      <c r="J182" s="112">
        <v>2.6366446564047481E-5</v>
      </c>
    </row>
    <row r="183" spans="1:10" ht="30" customHeight="1" x14ac:dyDescent="0.2">
      <c r="A183" s="289" t="s">
        <v>664</v>
      </c>
      <c r="B183" s="290" t="s">
        <v>665</v>
      </c>
      <c r="C183" s="289" t="s">
        <v>17</v>
      </c>
      <c r="D183" s="289" t="s">
        <v>666</v>
      </c>
      <c r="E183" s="291" t="s">
        <v>505</v>
      </c>
      <c r="F183" s="292">
        <v>16</v>
      </c>
      <c r="G183" s="293">
        <v>10.06</v>
      </c>
      <c r="H183" s="293">
        <v>12.71</v>
      </c>
      <c r="I183" s="293">
        <v>203.36</v>
      </c>
      <c r="J183" s="112">
        <v>1.2714917176345021E-4</v>
      </c>
    </row>
    <row r="184" spans="1:10" ht="30" customHeight="1" x14ac:dyDescent="0.2">
      <c r="A184" s="289" t="s">
        <v>667</v>
      </c>
      <c r="B184" s="290" t="s">
        <v>668</v>
      </c>
      <c r="C184" s="289" t="s">
        <v>17</v>
      </c>
      <c r="D184" s="289" t="s">
        <v>669</v>
      </c>
      <c r="E184" s="291" t="s">
        <v>505</v>
      </c>
      <c r="F184" s="292">
        <v>1</v>
      </c>
      <c r="G184" s="293">
        <v>17.64</v>
      </c>
      <c r="H184" s="293">
        <v>22.29</v>
      </c>
      <c r="I184" s="293">
        <v>22.29</v>
      </c>
      <c r="J184" s="112">
        <v>1.3936639646967473E-5</v>
      </c>
    </row>
    <row r="185" spans="1:10" ht="30" customHeight="1" x14ac:dyDescent="0.2">
      <c r="A185" s="289" t="s">
        <v>670</v>
      </c>
      <c r="B185" s="290" t="s">
        <v>671</v>
      </c>
      <c r="C185" s="289" t="s">
        <v>17</v>
      </c>
      <c r="D185" s="289" t="s">
        <v>672</v>
      </c>
      <c r="E185" s="291" t="s">
        <v>505</v>
      </c>
      <c r="F185" s="292">
        <v>4</v>
      </c>
      <c r="G185" s="293">
        <v>20.27</v>
      </c>
      <c r="H185" s="293">
        <v>25.62</v>
      </c>
      <c r="I185" s="293">
        <v>102.48</v>
      </c>
      <c r="J185" s="112">
        <v>6.4074779319032155E-5</v>
      </c>
    </row>
    <row r="186" spans="1:10" ht="42.75" customHeight="1" x14ac:dyDescent="0.2">
      <c r="A186" s="289" t="s">
        <v>673</v>
      </c>
      <c r="B186" s="290" t="s">
        <v>674</v>
      </c>
      <c r="C186" s="289" t="s">
        <v>17</v>
      </c>
      <c r="D186" s="289" t="s">
        <v>675</v>
      </c>
      <c r="E186" s="291" t="s">
        <v>505</v>
      </c>
      <c r="F186" s="292">
        <v>1</v>
      </c>
      <c r="G186" s="293">
        <v>18.760000000000002</v>
      </c>
      <c r="H186" s="293">
        <v>23.71</v>
      </c>
      <c r="I186" s="293">
        <v>23.71</v>
      </c>
      <c r="J186" s="112">
        <v>1.4824482998187473E-5</v>
      </c>
    </row>
    <row r="187" spans="1:10" ht="45" customHeight="1" x14ac:dyDescent="0.2">
      <c r="A187" s="289" t="s">
        <v>676</v>
      </c>
      <c r="B187" s="290" t="s">
        <v>677</v>
      </c>
      <c r="C187" s="289" t="s">
        <v>17</v>
      </c>
      <c r="D187" s="289" t="s">
        <v>678</v>
      </c>
      <c r="E187" s="291" t="s">
        <v>505</v>
      </c>
      <c r="F187" s="292">
        <v>3</v>
      </c>
      <c r="G187" s="293">
        <v>20.39</v>
      </c>
      <c r="H187" s="293">
        <v>25.77</v>
      </c>
      <c r="I187" s="293">
        <v>77.31</v>
      </c>
      <c r="J187" s="112">
        <v>4.8337443297759328E-5</v>
      </c>
    </row>
    <row r="188" spans="1:10" ht="30" customHeight="1" x14ac:dyDescent="0.2">
      <c r="A188" s="289" t="s">
        <v>679</v>
      </c>
      <c r="B188" s="290" t="s">
        <v>680</v>
      </c>
      <c r="C188" s="289" t="s">
        <v>17</v>
      </c>
      <c r="D188" s="289" t="s">
        <v>681</v>
      </c>
      <c r="E188" s="291" t="s">
        <v>505</v>
      </c>
      <c r="F188" s="292">
        <v>2</v>
      </c>
      <c r="G188" s="293">
        <v>11.54</v>
      </c>
      <c r="H188" s="293">
        <v>14.58</v>
      </c>
      <c r="I188" s="293">
        <v>29.16</v>
      </c>
      <c r="J188" s="112">
        <v>1.82320507898417E-5</v>
      </c>
    </row>
    <row r="189" spans="1:10" ht="30" customHeight="1" x14ac:dyDescent="0.2">
      <c r="A189" s="289" t="s">
        <v>682</v>
      </c>
      <c r="B189" s="290" t="s">
        <v>683</v>
      </c>
      <c r="C189" s="289" t="s">
        <v>17</v>
      </c>
      <c r="D189" s="289" t="s">
        <v>684</v>
      </c>
      <c r="E189" s="291" t="s">
        <v>194</v>
      </c>
      <c r="F189" s="292">
        <v>2.44</v>
      </c>
      <c r="G189" s="293">
        <v>16.41</v>
      </c>
      <c r="H189" s="293">
        <v>20.74</v>
      </c>
      <c r="I189" s="293">
        <v>50.61</v>
      </c>
      <c r="J189" s="112">
        <v>3.1643487327636783E-5</v>
      </c>
    </row>
    <row r="190" spans="1:10" ht="30" customHeight="1" x14ac:dyDescent="0.2">
      <c r="A190" s="289" t="s">
        <v>685</v>
      </c>
      <c r="B190" s="290" t="s">
        <v>683</v>
      </c>
      <c r="C190" s="289" t="s">
        <v>17</v>
      </c>
      <c r="D190" s="289" t="s">
        <v>684</v>
      </c>
      <c r="E190" s="291" t="s">
        <v>194</v>
      </c>
      <c r="F190" s="292">
        <v>1.25</v>
      </c>
      <c r="G190" s="293">
        <v>16.41</v>
      </c>
      <c r="H190" s="293">
        <v>20.74</v>
      </c>
      <c r="I190" s="293">
        <v>25.93</v>
      </c>
      <c r="J190" s="112">
        <v>1.6212519786714518E-5</v>
      </c>
    </row>
    <row r="191" spans="1:10" ht="30" customHeight="1" x14ac:dyDescent="0.2">
      <c r="A191" s="289" t="s">
        <v>686</v>
      </c>
      <c r="B191" s="290" t="s">
        <v>687</v>
      </c>
      <c r="C191" s="289" t="s">
        <v>17</v>
      </c>
      <c r="D191" s="289" t="s">
        <v>688</v>
      </c>
      <c r="E191" s="291" t="s">
        <v>194</v>
      </c>
      <c r="F191" s="292">
        <v>150.19</v>
      </c>
      <c r="G191" s="293">
        <v>18.88</v>
      </c>
      <c r="H191" s="293">
        <v>23.86</v>
      </c>
      <c r="I191" s="293">
        <v>3583.53</v>
      </c>
      <c r="J191" s="112">
        <v>2.240572735491133E-3</v>
      </c>
    </row>
    <row r="192" spans="1:10" ht="30" customHeight="1" x14ac:dyDescent="0.2">
      <c r="A192" s="289" t="s">
        <v>689</v>
      </c>
      <c r="B192" s="290" t="s">
        <v>690</v>
      </c>
      <c r="C192" s="289" t="s">
        <v>17</v>
      </c>
      <c r="D192" s="289" t="s">
        <v>691</v>
      </c>
      <c r="E192" s="291" t="s">
        <v>194</v>
      </c>
      <c r="F192" s="292">
        <v>20.78</v>
      </c>
      <c r="G192" s="293">
        <v>24.8</v>
      </c>
      <c r="H192" s="293">
        <v>31.34</v>
      </c>
      <c r="I192" s="293">
        <v>651.25</v>
      </c>
      <c r="J192" s="112">
        <v>4.0718872005776434E-4</v>
      </c>
    </row>
    <row r="193" spans="1:10" ht="30" customHeight="1" x14ac:dyDescent="0.2">
      <c r="A193" s="289" t="s">
        <v>692</v>
      </c>
      <c r="B193" s="290" t="s">
        <v>693</v>
      </c>
      <c r="C193" s="289" t="s">
        <v>17</v>
      </c>
      <c r="D193" s="289" t="s">
        <v>694</v>
      </c>
      <c r="E193" s="291" t="s">
        <v>194</v>
      </c>
      <c r="F193" s="292">
        <v>121.74</v>
      </c>
      <c r="G193" s="293">
        <v>19.46</v>
      </c>
      <c r="H193" s="293">
        <v>24.59</v>
      </c>
      <c r="I193" s="293">
        <v>2993.59</v>
      </c>
      <c r="J193" s="112">
        <v>1.871717589984987E-3</v>
      </c>
    </row>
    <row r="194" spans="1:10" ht="34.5" customHeight="1" x14ac:dyDescent="0.2">
      <c r="A194" s="289" t="s">
        <v>695</v>
      </c>
      <c r="B194" s="290" t="s">
        <v>696</v>
      </c>
      <c r="C194" s="289" t="s">
        <v>17</v>
      </c>
      <c r="D194" s="289" t="s">
        <v>697</v>
      </c>
      <c r="E194" s="291" t="s">
        <v>505</v>
      </c>
      <c r="F194" s="292">
        <v>1</v>
      </c>
      <c r="G194" s="293">
        <v>3589.36</v>
      </c>
      <c r="H194" s="293">
        <v>4535.87</v>
      </c>
      <c r="I194" s="293">
        <v>4535.87</v>
      </c>
      <c r="J194" s="112">
        <v>2.8360155080973688E-3</v>
      </c>
    </row>
    <row r="195" spans="1:10" ht="51.75" customHeight="1" x14ac:dyDescent="0.2">
      <c r="A195" s="289" t="s">
        <v>698</v>
      </c>
      <c r="B195" s="290" t="s">
        <v>699</v>
      </c>
      <c r="C195" s="289" t="s">
        <v>17</v>
      </c>
      <c r="D195" s="289" t="s">
        <v>700</v>
      </c>
      <c r="E195" s="291" t="s">
        <v>505</v>
      </c>
      <c r="F195" s="292">
        <v>26</v>
      </c>
      <c r="G195" s="293">
        <v>91.61</v>
      </c>
      <c r="H195" s="293">
        <v>115.77</v>
      </c>
      <c r="I195" s="293">
        <v>3010.02</v>
      </c>
      <c r="J195" s="112">
        <v>1.8819903127036803E-3</v>
      </c>
    </row>
    <row r="196" spans="1:10" ht="45.75" customHeight="1" x14ac:dyDescent="0.2">
      <c r="A196" s="289" t="s">
        <v>701</v>
      </c>
      <c r="B196" s="290" t="s">
        <v>702</v>
      </c>
      <c r="C196" s="289" t="s">
        <v>17</v>
      </c>
      <c r="D196" s="289" t="s">
        <v>703</v>
      </c>
      <c r="E196" s="291" t="s">
        <v>505</v>
      </c>
      <c r="F196" s="292">
        <v>2</v>
      </c>
      <c r="G196" s="293">
        <v>86.86</v>
      </c>
      <c r="H196" s="293">
        <v>109.76</v>
      </c>
      <c r="I196" s="293">
        <v>219.52</v>
      </c>
      <c r="J196" s="112">
        <v>1.3725307919705248E-4</v>
      </c>
    </row>
    <row r="197" spans="1:10" ht="39.75" customHeight="1" x14ac:dyDescent="0.2">
      <c r="A197" s="289" t="s">
        <v>704</v>
      </c>
      <c r="B197" s="290" t="s">
        <v>705</v>
      </c>
      <c r="C197" s="289" t="s">
        <v>17</v>
      </c>
      <c r="D197" s="289" t="s">
        <v>706</v>
      </c>
      <c r="E197" s="291" t="s">
        <v>505</v>
      </c>
      <c r="F197" s="292">
        <v>1</v>
      </c>
      <c r="G197" s="293">
        <v>14.79</v>
      </c>
      <c r="H197" s="293">
        <v>18.690000000000001</v>
      </c>
      <c r="I197" s="293">
        <v>18.690000000000001</v>
      </c>
      <c r="J197" s="112">
        <v>1.1685769179085782E-5</v>
      </c>
    </row>
    <row r="198" spans="1:10" ht="39.75" customHeight="1" x14ac:dyDescent="0.2">
      <c r="A198" s="289" t="s">
        <v>707</v>
      </c>
      <c r="B198" s="290" t="s">
        <v>708</v>
      </c>
      <c r="C198" s="289" t="s">
        <v>17</v>
      </c>
      <c r="D198" s="289" t="s">
        <v>709</v>
      </c>
      <c r="E198" s="291" t="s">
        <v>505</v>
      </c>
      <c r="F198" s="292">
        <v>1</v>
      </c>
      <c r="G198" s="293">
        <v>12.88</v>
      </c>
      <c r="H198" s="293">
        <v>16.28</v>
      </c>
      <c r="I198" s="293">
        <v>16.28</v>
      </c>
      <c r="J198" s="112">
        <v>1.0178936449198316E-5</v>
      </c>
    </row>
    <row r="199" spans="1:10" ht="39.75" customHeight="1" x14ac:dyDescent="0.2">
      <c r="A199" s="289" t="s">
        <v>710</v>
      </c>
      <c r="B199" s="290" t="s">
        <v>711</v>
      </c>
      <c r="C199" s="289" t="s">
        <v>17</v>
      </c>
      <c r="D199" s="289" t="s">
        <v>712</v>
      </c>
      <c r="E199" s="291" t="s">
        <v>505</v>
      </c>
      <c r="F199" s="292">
        <v>4</v>
      </c>
      <c r="G199" s="293">
        <v>19.52</v>
      </c>
      <c r="H199" s="293">
        <v>24.67</v>
      </c>
      <c r="I199" s="293">
        <v>98.68</v>
      </c>
      <c r="J199" s="112">
        <v>6.1698860491823701E-5</v>
      </c>
    </row>
    <row r="200" spans="1:10" ht="39.75" customHeight="1" x14ac:dyDescent="0.2">
      <c r="A200" s="289" t="s">
        <v>713</v>
      </c>
      <c r="B200" s="290" t="s">
        <v>714</v>
      </c>
      <c r="C200" s="289" t="s">
        <v>17</v>
      </c>
      <c r="D200" s="289" t="s">
        <v>715</v>
      </c>
      <c r="E200" s="291" t="s">
        <v>505</v>
      </c>
      <c r="F200" s="292">
        <v>2</v>
      </c>
      <c r="G200" s="293">
        <v>39.119999999999997</v>
      </c>
      <c r="H200" s="293">
        <v>49.44</v>
      </c>
      <c r="I200" s="293">
        <v>98.88</v>
      </c>
      <c r="J200" s="112">
        <v>6.182390885115046E-5</v>
      </c>
    </row>
    <row r="201" spans="1:10" ht="39.75" customHeight="1" x14ac:dyDescent="0.2">
      <c r="A201" s="289" t="s">
        <v>716</v>
      </c>
      <c r="B201" s="290" t="s">
        <v>717</v>
      </c>
      <c r="C201" s="289" t="s">
        <v>17</v>
      </c>
      <c r="D201" s="289" t="s">
        <v>718</v>
      </c>
      <c r="E201" s="291" t="s">
        <v>505</v>
      </c>
      <c r="F201" s="292">
        <v>3</v>
      </c>
      <c r="G201" s="293">
        <v>40.200000000000003</v>
      </c>
      <c r="H201" s="293">
        <v>50.8</v>
      </c>
      <c r="I201" s="293">
        <v>152.4</v>
      </c>
      <c r="J201" s="112">
        <v>9.5286849806991604E-5</v>
      </c>
    </row>
    <row r="202" spans="1:10" ht="18" customHeight="1" x14ac:dyDescent="0.2">
      <c r="A202" s="96" t="s">
        <v>719</v>
      </c>
      <c r="B202" s="96"/>
      <c r="C202" s="96"/>
      <c r="D202" s="96" t="s">
        <v>720</v>
      </c>
      <c r="E202" s="96"/>
      <c r="F202" s="99"/>
      <c r="G202" s="96"/>
      <c r="H202" s="96"/>
      <c r="I202" s="98">
        <v>35664.99</v>
      </c>
      <c r="J202" s="113">
        <v>2.2299242424526626E-2</v>
      </c>
    </row>
    <row r="203" spans="1:10" ht="25.5" x14ac:dyDescent="0.2">
      <c r="A203" s="289" t="s">
        <v>721</v>
      </c>
      <c r="B203" s="290" t="s">
        <v>722</v>
      </c>
      <c r="C203" s="289" t="s">
        <v>402</v>
      </c>
      <c r="D203" s="289" t="s">
        <v>723</v>
      </c>
      <c r="E203" s="291" t="s">
        <v>512</v>
      </c>
      <c r="F203" s="292">
        <v>9</v>
      </c>
      <c r="G203" s="293">
        <v>66.260000000000005</v>
      </c>
      <c r="H203" s="293">
        <v>83.73</v>
      </c>
      <c r="I203" s="293">
        <v>753.57</v>
      </c>
      <c r="J203" s="112">
        <v>4.7116346068933507E-4</v>
      </c>
    </row>
    <row r="204" spans="1:10" ht="21" customHeight="1" x14ac:dyDescent="0.2">
      <c r="A204" s="289" t="s">
        <v>724</v>
      </c>
      <c r="B204" s="290" t="s">
        <v>725</v>
      </c>
      <c r="C204" s="289" t="s">
        <v>402</v>
      </c>
      <c r="D204" s="289" t="s">
        <v>726</v>
      </c>
      <c r="E204" s="291" t="s">
        <v>512</v>
      </c>
      <c r="F204" s="292">
        <v>22</v>
      </c>
      <c r="G204" s="293">
        <v>8.69</v>
      </c>
      <c r="H204" s="293">
        <v>10.98</v>
      </c>
      <c r="I204" s="293">
        <v>241.56</v>
      </c>
      <c r="J204" s="112">
        <v>1.5103340839486151E-4</v>
      </c>
    </row>
    <row r="205" spans="1:10" ht="47.25" customHeight="1" x14ac:dyDescent="0.2">
      <c r="A205" s="289" t="s">
        <v>727</v>
      </c>
      <c r="B205" s="290" t="s">
        <v>728</v>
      </c>
      <c r="C205" s="289" t="s">
        <v>17</v>
      </c>
      <c r="D205" s="289" t="s">
        <v>729</v>
      </c>
      <c r="E205" s="291" t="s">
        <v>505</v>
      </c>
      <c r="F205" s="292">
        <v>2</v>
      </c>
      <c r="G205" s="293">
        <v>19.57</v>
      </c>
      <c r="H205" s="293">
        <v>24.73</v>
      </c>
      <c r="I205" s="293">
        <v>49.46</v>
      </c>
      <c r="J205" s="112">
        <v>3.0924459261507903E-5</v>
      </c>
    </row>
    <row r="206" spans="1:10" ht="47.25" customHeight="1" x14ac:dyDescent="0.2">
      <c r="A206" s="289" t="s">
        <v>730</v>
      </c>
      <c r="B206" s="290" t="s">
        <v>731</v>
      </c>
      <c r="C206" s="289" t="s">
        <v>17</v>
      </c>
      <c r="D206" s="289" t="s">
        <v>732</v>
      </c>
      <c r="E206" s="291" t="s">
        <v>505</v>
      </c>
      <c r="F206" s="292">
        <v>9</v>
      </c>
      <c r="G206" s="293">
        <v>35.99</v>
      </c>
      <c r="H206" s="293">
        <v>45.48</v>
      </c>
      <c r="I206" s="293">
        <v>409.32</v>
      </c>
      <c r="J206" s="112">
        <v>2.5592397219814834E-4</v>
      </c>
    </row>
    <row r="207" spans="1:10" ht="47.25" customHeight="1" x14ac:dyDescent="0.2">
      <c r="A207" s="289" t="s">
        <v>733</v>
      </c>
      <c r="B207" s="290" t="s">
        <v>734</v>
      </c>
      <c r="C207" s="289" t="s">
        <v>17</v>
      </c>
      <c r="D207" s="289" t="s">
        <v>735</v>
      </c>
      <c r="E207" s="291" t="s">
        <v>505</v>
      </c>
      <c r="F207" s="292">
        <v>27</v>
      </c>
      <c r="G207" s="293">
        <v>8.1</v>
      </c>
      <c r="H207" s="293">
        <v>10.24</v>
      </c>
      <c r="I207" s="293">
        <v>276.48</v>
      </c>
      <c r="J207" s="112">
        <v>1.7286685193331391E-4</v>
      </c>
    </row>
    <row r="208" spans="1:10" ht="47.25" customHeight="1" x14ac:dyDescent="0.2">
      <c r="A208" s="289" t="s">
        <v>736</v>
      </c>
      <c r="B208" s="290" t="s">
        <v>737</v>
      </c>
      <c r="C208" s="289" t="s">
        <v>17</v>
      </c>
      <c r="D208" s="289" t="s">
        <v>738</v>
      </c>
      <c r="E208" s="291" t="s">
        <v>505</v>
      </c>
      <c r="F208" s="292">
        <v>189</v>
      </c>
      <c r="G208" s="293">
        <v>12.67</v>
      </c>
      <c r="H208" s="293">
        <v>16.010000000000002</v>
      </c>
      <c r="I208" s="293">
        <v>3025.89</v>
      </c>
      <c r="J208" s="112">
        <v>1.8919129000162587E-3</v>
      </c>
    </row>
    <row r="209" spans="1:10" ht="27" customHeight="1" x14ac:dyDescent="0.2">
      <c r="A209" s="289" t="s">
        <v>739</v>
      </c>
      <c r="B209" s="290" t="s">
        <v>740</v>
      </c>
      <c r="C209" s="289" t="s">
        <v>402</v>
      </c>
      <c r="D209" s="289" t="s">
        <v>741</v>
      </c>
      <c r="E209" s="291" t="s">
        <v>512</v>
      </c>
      <c r="F209" s="292">
        <v>3</v>
      </c>
      <c r="G209" s="293">
        <v>17.27</v>
      </c>
      <c r="H209" s="293">
        <v>21.82</v>
      </c>
      <c r="I209" s="293">
        <v>65.459999999999994</v>
      </c>
      <c r="J209" s="112">
        <v>4.0928328007648757E-5</v>
      </c>
    </row>
    <row r="210" spans="1:10" ht="45" customHeight="1" x14ac:dyDescent="0.2">
      <c r="A210" s="289" t="s">
        <v>742</v>
      </c>
      <c r="B210" s="290" t="s">
        <v>743</v>
      </c>
      <c r="C210" s="289" t="s">
        <v>17</v>
      </c>
      <c r="D210" s="289" t="s">
        <v>744</v>
      </c>
      <c r="E210" s="291" t="s">
        <v>505</v>
      </c>
      <c r="F210" s="292">
        <v>9</v>
      </c>
      <c r="G210" s="293">
        <v>23.3</v>
      </c>
      <c r="H210" s="293">
        <v>29.44</v>
      </c>
      <c r="I210" s="293">
        <v>264.95999999999998</v>
      </c>
      <c r="J210" s="112">
        <v>1.6566406643609249E-4</v>
      </c>
    </row>
    <row r="211" spans="1:10" ht="45" customHeight="1" x14ac:dyDescent="0.2">
      <c r="A211" s="289" t="s">
        <v>745</v>
      </c>
      <c r="B211" s="290" t="s">
        <v>746</v>
      </c>
      <c r="C211" s="289" t="s">
        <v>17</v>
      </c>
      <c r="D211" s="289" t="s">
        <v>747</v>
      </c>
      <c r="E211" s="291" t="s">
        <v>505</v>
      </c>
      <c r="F211" s="292">
        <v>9</v>
      </c>
      <c r="G211" s="293">
        <v>7.9</v>
      </c>
      <c r="H211" s="293">
        <v>9.98</v>
      </c>
      <c r="I211" s="293">
        <v>89.82</v>
      </c>
      <c r="J211" s="112">
        <v>5.6159218173648204E-5</v>
      </c>
    </row>
    <row r="212" spans="1:10" ht="45" customHeight="1" x14ac:dyDescent="0.2">
      <c r="A212" s="289" t="s">
        <v>748</v>
      </c>
      <c r="B212" s="290" t="s">
        <v>749</v>
      </c>
      <c r="C212" s="289" t="s">
        <v>17</v>
      </c>
      <c r="D212" s="289" t="s">
        <v>750</v>
      </c>
      <c r="E212" s="291" t="s">
        <v>505</v>
      </c>
      <c r="F212" s="292">
        <v>54</v>
      </c>
      <c r="G212" s="293">
        <v>12.02</v>
      </c>
      <c r="H212" s="293">
        <v>15.19</v>
      </c>
      <c r="I212" s="293">
        <v>820.26</v>
      </c>
      <c r="J212" s="112">
        <v>5.1286083610684345E-4</v>
      </c>
    </row>
    <row r="213" spans="1:10" ht="45" customHeight="1" x14ac:dyDescent="0.2">
      <c r="A213" s="289" t="s">
        <v>751</v>
      </c>
      <c r="B213" s="290" t="s">
        <v>752</v>
      </c>
      <c r="C213" s="289" t="s">
        <v>17</v>
      </c>
      <c r="D213" s="289" t="s">
        <v>753</v>
      </c>
      <c r="E213" s="291" t="s">
        <v>505</v>
      </c>
      <c r="F213" s="292">
        <v>1</v>
      </c>
      <c r="G213" s="293">
        <v>12.83</v>
      </c>
      <c r="H213" s="293">
        <v>16.21</v>
      </c>
      <c r="I213" s="293">
        <v>16.21</v>
      </c>
      <c r="J213" s="112">
        <v>1.013516952343395E-5</v>
      </c>
    </row>
    <row r="214" spans="1:10" ht="31.5" customHeight="1" x14ac:dyDescent="0.2">
      <c r="A214" s="289" t="s">
        <v>754</v>
      </c>
      <c r="B214" s="290" t="s">
        <v>755</v>
      </c>
      <c r="C214" s="289" t="s">
        <v>402</v>
      </c>
      <c r="D214" s="289" t="s">
        <v>756</v>
      </c>
      <c r="E214" s="291" t="s">
        <v>512</v>
      </c>
      <c r="F214" s="292">
        <v>9</v>
      </c>
      <c r="G214" s="293">
        <v>14.34</v>
      </c>
      <c r="H214" s="293">
        <v>18.12</v>
      </c>
      <c r="I214" s="293">
        <v>163.08000000000001</v>
      </c>
      <c r="J214" s="112">
        <v>1.0196443219504062E-4</v>
      </c>
    </row>
    <row r="215" spans="1:10" ht="42.75" customHeight="1" x14ac:dyDescent="0.2">
      <c r="A215" s="289" t="s">
        <v>757</v>
      </c>
      <c r="B215" s="290" t="s">
        <v>758</v>
      </c>
      <c r="C215" s="289" t="s">
        <v>17</v>
      </c>
      <c r="D215" s="289" t="s">
        <v>759</v>
      </c>
      <c r="E215" s="291" t="s">
        <v>505</v>
      </c>
      <c r="F215" s="292">
        <v>2</v>
      </c>
      <c r="G215" s="293">
        <v>11.64</v>
      </c>
      <c r="H215" s="293">
        <v>14.71</v>
      </c>
      <c r="I215" s="293">
        <v>29.42</v>
      </c>
      <c r="J215" s="112">
        <v>1.839461365696649E-5</v>
      </c>
    </row>
    <row r="216" spans="1:10" ht="42.75" customHeight="1" x14ac:dyDescent="0.2">
      <c r="A216" s="289" t="s">
        <v>760</v>
      </c>
      <c r="B216" s="290" t="s">
        <v>761</v>
      </c>
      <c r="C216" s="289" t="s">
        <v>17</v>
      </c>
      <c r="D216" s="289" t="s">
        <v>762</v>
      </c>
      <c r="E216" s="291" t="s">
        <v>505</v>
      </c>
      <c r="F216" s="292">
        <v>5</v>
      </c>
      <c r="G216" s="293">
        <v>21.91</v>
      </c>
      <c r="H216" s="293">
        <v>27.69</v>
      </c>
      <c r="I216" s="293">
        <v>138.44999999999999</v>
      </c>
      <c r="J216" s="112">
        <v>8.656472674395006E-5</v>
      </c>
    </row>
    <row r="217" spans="1:10" ht="25.5" x14ac:dyDescent="0.2">
      <c r="A217" s="289" t="s">
        <v>763</v>
      </c>
      <c r="B217" s="290" t="s">
        <v>764</v>
      </c>
      <c r="C217" s="289" t="s">
        <v>402</v>
      </c>
      <c r="D217" s="289" t="s">
        <v>765</v>
      </c>
      <c r="E217" s="291" t="s">
        <v>512</v>
      </c>
      <c r="F217" s="292">
        <v>11</v>
      </c>
      <c r="G217" s="293">
        <v>43.02</v>
      </c>
      <c r="H217" s="293">
        <v>54.36</v>
      </c>
      <c r="I217" s="293">
        <v>597.96</v>
      </c>
      <c r="J217" s="112">
        <v>3.7386958471514895E-4</v>
      </c>
    </row>
    <row r="218" spans="1:10" ht="44.25" customHeight="1" x14ac:dyDescent="0.2">
      <c r="A218" s="289" t="s">
        <v>766</v>
      </c>
      <c r="B218" s="290" t="s">
        <v>767</v>
      </c>
      <c r="C218" s="289" t="s">
        <v>17</v>
      </c>
      <c r="D218" s="289" t="s">
        <v>768</v>
      </c>
      <c r="E218" s="291" t="s">
        <v>505</v>
      </c>
      <c r="F218" s="292">
        <v>2</v>
      </c>
      <c r="G218" s="293">
        <v>43.02</v>
      </c>
      <c r="H218" s="293">
        <v>54.36</v>
      </c>
      <c r="I218" s="293">
        <v>108.72</v>
      </c>
      <c r="J218" s="112">
        <v>6.7976288130027081E-5</v>
      </c>
    </row>
    <row r="219" spans="1:10" ht="44.25" customHeight="1" x14ac:dyDescent="0.2">
      <c r="A219" s="289" t="s">
        <v>769</v>
      </c>
      <c r="B219" s="290" t="s">
        <v>770</v>
      </c>
      <c r="C219" s="289" t="s">
        <v>17</v>
      </c>
      <c r="D219" s="289" t="s">
        <v>771</v>
      </c>
      <c r="E219" s="291" t="s">
        <v>505</v>
      </c>
      <c r="F219" s="292">
        <v>234</v>
      </c>
      <c r="G219" s="293">
        <v>7.38</v>
      </c>
      <c r="H219" s="293">
        <v>9.33</v>
      </c>
      <c r="I219" s="293">
        <v>2183.2199999999998</v>
      </c>
      <c r="J219" s="112">
        <v>1.3650403952468518E-3</v>
      </c>
    </row>
    <row r="220" spans="1:10" ht="44.25" customHeight="1" x14ac:dyDescent="0.2">
      <c r="A220" s="289" t="s">
        <v>772</v>
      </c>
      <c r="B220" s="290" t="s">
        <v>773</v>
      </c>
      <c r="C220" s="289" t="s">
        <v>17</v>
      </c>
      <c r="D220" s="289" t="s">
        <v>774</v>
      </c>
      <c r="E220" s="291" t="s">
        <v>505</v>
      </c>
      <c r="F220" s="292">
        <v>4</v>
      </c>
      <c r="G220" s="293">
        <v>14.2</v>
      </c>
      <c r="H220" s="293">
        <v>17.940000000000001</v>
      </c>
      <c r="I220" s="293">
        <v>71.760000000000005</v>
      </c>
      <c r="J220" s="112">
        <v>4.4867351326441717E-5</v>
      </c>
    </row>
    <row r="221" spans="1:10" ht="44.25" customHeight="1" x14ac:dyDescent="0.2">
      <c r="A221" s="289" t="s">
        <v>775</v>
      </c>
      <c r="B221" s="290" t="s">
        <v>776</v>
      </c>
      <c r="C221" s="289" t="s">
        <v>17</v>
      </c>
      <c r="D221" s="289" t="s">
        <v>777</v>
      </c>
      <c r="E221" s="291" t="s">
        <v>505</v>
      </c>
      <c r="F221" s="292">
        <v>31</v>
      </c>
      <c r="G221" s="293">
        <v>14.17</v>
      </c>
      <c r="H221" s="293">
        <v>17.91</v>
      </c>
      <c r="I221" s="293">
        <v>555.21</v>
      </c>
      <c r="J221" s="112">
        <v>3.471404979090539E-4</v>
      </c>
    </row>
    <row r="222" spans="1:10" ht="45.75" customHeight="1" x14ac:dyDescent="0.2">
      <c r="A222" s="289" t="s">
        <v>778</v>
      </c>
      <c r="B222" s="290" t="s">
        <v>779</v>
      </c>
      <c r="C222" s="289" t="s">
        <v>17</v>
      </c>
      <c r="D222" s="289" t="s">
        <v>780</v>
      </c>
      <c r="E222" s="291" t="s">
        <v>505</v>
      </c>
      <c r="F222" s="292">
        <v>29</v>
      </c>
      <c r="G222" s="293">
        <v>9.59</v>
      </c>
      <c r="H222" s="293">
        <v>12.12</v>
      </c>
      <c r="I222" s="293">
        <v>351.48</v>
      </c>
      <c r="J222" s="112">
        <v>2.1975998668084915E-4</v>
      </c>
    </row>
    <row r="223" spans="1:10" ht="41.25" customHeight="1" x14ac:dyDescent="0.2">
      <c r="A223" s="289" t="s">
        <v>781</v>
      </c>
      <c r="B223" s="290" t="s">
        <v>782</v>
      </c>
      <c r="C223" s="289" t="s">
        <v>17</v>
      </c>
      <c r="D223" s="289" t="s">
        <v>783</v>
      </c>
      <c r="E223" s="291" t="s">
        <v>505</v>
      </c>
      <c r="F223" s="292">
        <v>56</v>
      </c>
      <c r="G223" s="293">
        <v>19.809999999999999</v>
      </c>
      <c r="H223" s="293">
        <v>25.03</v>
      </c>
      <c r="I223" s="293">
        <v>1401.68</v>
      </c>
      <c r="J223" s="112">
        <v>8.7638892150566927E-4</v>
      </c>
    </row>
    <row r="224" spans="1:10" ht="41.25" customHeight="1" x14ac:dyDescent="0.2">
      <c r="A224" s="289" t="s">
        <v>784</v>
      </c>
      <c r="B224" s="290" t="s">
        <v>785</v>
      </c>
      <c r="C224" s="289" t="s">
        <v>17</v>
      </c>
      <c r="D224" s="289" t="s">
        <v>786</v>
      </c>
      <c r="E224" s="291" t="s">
        <v>505</v>
      </c>
      <c r="F224" s="292">
        <v>1</v>
      </c>
      <c r="G224" s="293">
        <v>341.87</v>
      </c>
      <c r="H224" s="293">
        <v>432.02</v>
      </c>
      <c r="I224" s="293">
        <v>432.02</v>
      </c>
      <c r="J224" s="112">
        <v>2.7011696098173569E-4</v>
      </c>
    </row>
    <row r="225" spans="1:10" ht="41.25" customHeight="1" x14ac:dyDescent="0.2">
      <c r="A225" s="289" t="s">
        <v>787</v>
      </c>
      <c r="B225" s="290" t="s">
        <v>788</v>
      </c>
      <c r="C225" s="289" t="s">
        <v>17</v>
      </c>
      <c r="D225" s="289" t="s">
        <v>789</v>
      </c>
      <c r="E225" s="291" t="s">
        <v>505</v>
      </c>
      <c r="F225" s="292">
        <v>7</v>
      </c>
      <c r="G225" s="293">
        <v>39.46</v>
      </c>
      <c r="H225" s="293">
        <v>49.87</v>
      </c>
      <c r="I225" s="293">
        <v>349.09</v>
      </c>
      <c r="J225" s="112">
        <v>2.1826565878689435E-4</v>
      </c>
    </row>
    <row r="226" spans="1:10" ht="41.25" customHeight="1" x14ac:dyDescent="0.2">
      <c r="A226" s="289" t="s">
        <v>790</v>
      </c>
      <c r="B226" s="290" t="s">
        <v>791</v>
      </c>
      <c r="C226" s="289" t="s">
        <v>17</v>
      </c>
      <c r="D226" s="289" t="s">
        <v>792</v>
      </c>
      <c r="E226" s="291" t="s">
        <v>505</v>
      </c>
      <c r="F226" s="292">
        <v>2</v>
      </c>
      <c r="G226" s="293">
        <v>14.96</v>
      </c>
      <c r="H226" s="293">
        <v>18.899999999999999</v>
      </c>
      <c r="I226" s="293">
        <v>37.799999999999997</v>
      </c>
      <c r="J226" s="112">
        <v>2.3634139912757762E-5</v>
      </c>
    </row>
    <row r="227" spans="1:10" ht="41.25" customHeight="1" x14ac:dyDescent="0.2">
      <c r="A227" s="289" t="s">
        <v>793</v>
      </c>
      <c r="B227" s="290" t="s">
        <v>794</v>
      </c>
      <c r="C227" s="289" t="s">
        <v>17</v>
      </c>
      <c r="D227" s="289" t="s">
        <v>795</v>
      </c>
      <c r="E227" s="291" t="s">
        <v>194</v>
      </c>
      <c r="F227" s="292">
        <v>15.22</v>
      </c>
      <c r="G227" s="293">
        <v>16.84</v>
      </c>
      <c r="H227" s="293">
        <v>21.28</v>
      </c>
      <c r="I227" s="293">
        <v>323.88</v>
      </c>
      <c r="J227" s="112">
        <v>2.0250331309375617E-4</v>
      </c>
    </row>
    <row r="228" spans="1:10" ht="41.25" customHeight="1" x14ac:dyDescent="0.2">
      <c r="A228" s="289" t="s">
        <v>796</v>
      </c>
      <c r="B228" s="290" t="s">
        <v>797</v>
      </c>
      <c r="C228" s="289" t="s">
        <v>17</v>
      </c>
      <c r="D228" s="289" t="s">
        <v>798</v>
      </c>
      <c r="E228" s="291" t="s">
        <v>194</v>
      </c>
      <c r="F228" s="292">
        <v>228.14</v>
      </c>
      <c r="G228" s="293">
        <v>21.75</v>
      </c>
      <c r="H228" s="293">
        <v>27.49</v>
      </c>
      <c r="I228" s="293">
        <v>6271.57</v>
      </c>
      <c r="J228" s="112">
        <v>3.9212476945146612E-3</v>
      </c>
    </row>
    <row r="229" spans="1:10" ht="41.25" customHeight="1" x14ac:dyDescent="0.2">
      <c r="A229" s="289" t="s">
        <v>799</v>
      </c>
      <c r="B229" s="290" t="s">
        <v>800</v>
      </c>
      <c r="C229" s="289" t="s">
        <v>17</v>
      </c>
      <c r="D229" s="289" t="s">
        <v>801</v>
      </c>
      <c r="E229" s="291" t="s">
        <v>194</v>
      </c>
      <c r="F229" s="292">
        <v>123.87</v>
      </c>
      <c r="G229" s="293">
        <v>30.28</v>
      </c>
      <c r="H229" s="293">
        <v>38.26</v>
      </c>
      <c r="I229" s="293">
        <v>4739.2700000000004</v>
      </c>
      <c r="J229" s="112">
        <v>2.9631896895326846E-3</v>
      </c>
    </row>
    <row r="230" spans="1:10" ht="41.25" customHeight="1" x14ac:dyDescent="0.2">
      <c r="A230" s="289" t="s">
        <v>802</v>
      </c>
      <c r="B230" s="290" t="s">
        <v>803</v>
      </c>
      <c r="C230" s="289" t="s">
        <v>17</v>
      </c>
      <c r="D230" s="289" t="s">
        <v>804</v>
      </c>
      <c r="E230" s="291" t="s">
        <v>194</v>
      </c>
      <c r="F230" s="292">
        <v>1.83</v>
      </c>
      <c r="G230" s="293">
        <v>18.78</v>
      </c>
      <c r="H230" s="293">
        <v>23.73</v>
      </c>
      <c r="I230" s="293">
        <v>43.43</v>
      </c>
      <c r="J230" s="112">
        <v>2.7154251227806073E-5</v>
      </c>
    </row>
    <row r="231" spans="1:10" ht="41.25" customHeight="1" x14ac:dyDescent="0.2">
      <c r="A231" s="289" t="s">
        <v>805</v>
      </c>
      <c r="B231" s="290" t="s">
        <v>806</v>
      </c>
      <c r="C231" s="289" t="s">
        <v>17</v>
      </c>
      <c r="D231" s="289" t="s">
        <v>807</v>
      </c>
      <c r="E231" s="291" t="s">
        <v>194</v>
      </c>
      <c r="F231" s="292">
        <v>0.34</v>
      </c>
      <c r="G231" s="293">
        <v>40.68</v>
      </c>
      <c r="H231" s="293">
        <v>51.41</v>
      </c>
      <c r="I231" s="293">
        <v>17.48</v>
      </c>
      <c r="J231" s="112">
        <v>1.0929226605158881E-5</v>
      </c>
    </row>
    <row r="232" spans="1:10" ht="28.5" customHeight="1" x14ac:dyDescent="0.2">
      <c r="A232" s="289" t="s">
        <v>808</v>
      </c>
      <c r="B232" s="290" t="s">
        <v>809</v>
      </c>
      <c r="C232" s="289" t="s">
        <v>402</v>
      </c>
      <c r="D232" s="289" t="s">
        <v>810</v>
      </c>
      <c r="E232" s="291" t="s">
        <v>512</v>
      </c>
      <c r="F232" s="292">
        <v>16</v>
      </c>
      <c r="G232" s="293">
        <v>585.41</v>
      </c>
      <c r="H232" s="293">
        <v>739.78</v>
      </c>
      <c r="I232" s="293">
        <v>11836.48</v>
      </c>
      <c r="J232" s="112">
        <v>7.4006620210200786E-3</v>
      </c>
    </row>
    <row r="233" spans="1:10" x14ac:dyDescent="0.2">
      <c r="A233" s="96" t="s">
        <v>811</v>
      </c>
      <c r="B233" s="96"/>
      <c r="C233" s="96"/>
      <c r="D233" s="96" t="s">
        <v>812</v>
      </c>
      <c r="E233" s="96"/>
      <c r="F233" s="99"/>
      <c r="G233" s="96"/>
      <c r="H233" s="96"/>
      <c r="I233" s="98">
        <v>29222.48</v>
      </c>
      <c r="J233" s="113">
        <v>1.8271115897295381E-2</v>
      </c>
    </row>
    <row r="234" spans="1:10" ht="47.25" customHeight="1" x14ac:dyDescent="0.2">
      <c r="A234" s="289" t="s">
        <v>813</v>
      </c>
      <c r="B234" s="290" t="s">
        <v>814</v>
      </c>
      <c r="C234" s="289" t="s">
        <v>17</v>
      </c>
      <c r="D234" s="289" t="s">
        <v>815</v>
      </c>
      <c r="E234" s="291" t="s">
        <v>505</v>
      </c>
      <c r="F234" s="292">
        <v>80</v>
      </c>
      <c r="G234" s="293">
        <v>28.49</v>
      </c>
      <c r="H234" s="293">
        <v>36</v>
      </c>
      <c r="I234" s="293">
        <v>2880</v>
      </c>
      <c r="J234" s="112">
        <v>1.8006963743053533E-3</v>
      </c>
    </row>
    <row r="235" spans="1:10" ht="47.25" customHeight="1" x14ac:dyDescent="0.2">
      <c r="A235" s="289" t="s">
        <v>816</v>
      </c>
      <c r="B235" s="290" t="s">
        <v>817</v>
      </c>
      <c r="C235" s="289" t="s">
        <v>17</v>
      </c>
      <c r="D235" s="289" t="s">
        <v>818</v>
      </c>
      <c r="E235" s="291" t="s">
        <v>505</v>
      </c>
      <c r="F235" s="292">
        <v>52</v>
      </c>
      <c r="G235" s="293">
        <v>21.45</v>
      </c>
      <c r="H235" s="293">
        <v>27.11</v>
      </c>
      <c r="I235" s="293">
        <v>1409.72</v>
      </c>
      <c r="J235" s="112">
        <v>8.8141586555060502E-4</v>
      </c>
    </row>
    <row r="236" spans="1:10" ht="47.25" customHeight="1" x14ac:dyDescent="0.2">
      <c r="A236" s="289" t="s">
        <v>819</v>
      </c>
      <c r="B236" s="290" t="s">
        <v>820</v>
      </c>
      <c r="C236" s="289" t="s">
        <v>17</v>
      </c>
      <c r="D236" s="289" t="s">
        <v>821</v>
      </c>
      <c r="E236" s="291" t="s">
        <v>505</v>
      </c>
      <c r="F236" s="292">
        <v>14</v>
      </c>
      <c r="G236" s="293">
        <v>23.5</v>
      </c>
      <c r="H236" s="293">
        <v>29.7</v>
      </c>
      <c r="I236" s="293">
        <v>415.8</v>
      </c>
      <c r="J236" s="112">
        <v>2.5997553904033539E-4</v>
      </c>
    </row>
    <row r="237" spans="1:10" ht="47.25" customHeight="1" x14ac:dyDescent="0.2">
      <c r="A237" s="289" t="s">
        <v>822</v>
      </c>
      <c r="B237" s="290" t="s">
        <v>823</v>
      </c>
      <c r="C237" s="289" t="s">
        <v>17</v>
      </c>
      <c r="D237" s="289" t="s">
        <v>824</v>
      </c>
      <c r="E237" s="291" t="s">
        <v>505</v>
      </c>
      <c r="F237" s="292">
        <v>14</v>
      </c>
      <c r="G237" s="293">
        <v>27.09</v>
      </c>
      <c r="H237" s="293">
        <v>34.229999999999997</v>
      </c>
      <c r="I237" s="293">
        <v>479.22</v>
      </c>
      <c r="J237" s="112">
        <v>2.9962837378285116E-4</v>
      </c>
    </row>
    <row r="238" spans="1:10" ht="38.25" x14ac:dyDescent="0.2">
      <c r="A238" s="289" t="s">
        <v>825</v>
      </c>
      <c r="B238" s="290" t="s">
        <v>826</v>
      </c>
      <c r="C238" s="289" t="s">
        <v>17</v>
      </c>
      <c r="D238" s="289" t="s">
        <v>827</v>
      </c>
      <c r="E238" s="291" t="s">
        <v>194</v>
      </c>
      <c r="F238" s="292">
        <v>236.64</v>
      </c>
      <c r="G238" s="293">
        <v>23.34</v>
      </c>
      <c r="H238" s="293">
        <v>29.49</v>
      </c>
      <c r="I238" s="293">
        <v>6978.51</v>
      </c>
      <c r="J238" s="112">
        <v>4.3632561302269623E-3</v>
      </c>
    </row>
    <row r="239" spans="1:10" ht="32.25" customHeight="1" x14ac:dyDescent="0.2">
      <c r="A239" s="289" t="s">
        <v>828</v>
      </c>
      <c r="B239" s="290" t="s">
        <v>806</v>
      </c>
      <c r="C239" s="289" t="s">
        <v>17</v>
      </c>
      <c r="D239" s="289" t="s">
        <v>807</v>
      </c>
      <c r="E239" s="291" t="s">
        <v>194</v>
      </c>
      <c r="F239" s="292">
        <v>115.98</v>
      </c>
      <c r="G239" s="293">
        <v>40.68</v>
      </c>
      <c r="H239" s="293">
        <v>51.41</v>
      </c>
      <c r="I239" s="293">
        <v>5962.53</v>
      </c>
      <c r="J239" s="112">
        <v>3.7280229696829508E-3</v>
      </c>
    </row>
    <row r="240" spans="1:10" ht="19.5" customHeight="1" x14ac:dyDescent="0.2">
      <c r="A240" s="289" t="s">
        <v>829</v>
      </c>
      <c r="B240" s="290" t="s">
        <v>809</v>
      </c>
      <c r="C240" s="289" t="s">
        <v>402</v>
      </c>
      <c r="D240" s="289" t="s">
        <v>810</v>
      </c>
      <c r="E240" s="291" t="s">
        <v>512</v>
      </c>
      <c r="F240" s="292">
        <v>15</v>
      </c>
      <c r="G240" s="293">
        <v>585.41</v>
      </c>
      <c r="H240" s="293">
        <v>739.78</v>
      </c>
      <c r="I240" s="293">
        <v>11096.7</v>
      </c>
      <c r="J240" s="112">
        <v>6.9381206447063238E-3</v>
      </c>
    </row>
    <row r="241" spans="1:10" x14ac:dyDescent="0.2">
      <c r="A241" s="96" t="s">
        <v>830</v>
      </c>
      <c r="B241" s="96"/>
      <c r="C241" s="96"/>
      <c r="D241" s="96" t="s">
        <v>831</v>
      </c>
      <c r="E241" s="96"/>
      <c r="F241" s="99"/>
      <c r="G241" s="96"/>
      <c r="H241" s="96"/>
      <c r="I241" s="98">
        <v>5475.82</v>
      </c>
      <c r="J241" s="113">
        <v>3.4237115348433123E-3</v>
      </c>
    </row>
    <row r="242" spans="1:10" ht="34.5" customHeight="1" x14ac:dyDescent="0.2">
      <c r="A242" s="289" t="s">
        <v>832</v>
      </c>
      <c r="B242" s="290" t="s">
        <v>833</v>
      </c>
      <c r="C242" s="289" t="s">
        <v>17</v>
      </c>
      <c r="D242" s="289" t="s">
        <v>834</v>
      </c>
      <c r="E242" s="291" t="s">
        <v>505</v>
      </c>
      <c r="F242" s="292">
        <v>4</v>
      </c>
      <c r="G242" s="293">
        <v>918.06</v>
      </c>
      <c r="H242" s="293">
        <v>1160.1500000000001</v>
      </c>
      <c r="I242" s="293">
        <v>4640.6000000000004</v>
      </c>
      <c r="J242" s="112">
        <v>2.9014970814588274E-3</v>
      </c>
    </row>
    <row r="243" spans="1:10" ht="48" customHeight="1" x14ac:dyDescent="0.2">
      <c r="A243" s="289" t="s">
        <v>835</v>
      </c>
      <c r="B243" s="290" t="s">
        <v>836</v>
      </c>
      <c r="C243" s="289" t="s">
        <v>18</v>
      </c>
      <c r="D243" s="289" t="s">
        <v>837</v>
      </c>
      <c r="E243" s="291" t="s">
        <v>543</v>
      </c>
      <c r="F243" s="292">
        <v>10</v>
      </c>
      <c r="G243" s="293">
        <v>35.89</v>
      </c>
      <c r="H243" s="293">
        <v>45.35</v>
      </c>
      <c r="I243" s="293">
        <v>453.5</v>
      </c>
      <c r="J243" s="112">
        <v>2.8354715477342974E-4</v>
      </c>
    </row>
    <row r="244" spans="1:10" ht="34.5" customHeight="1" x14ac:dyDescent="0.2">
      <c r="A244" s="289" t="s">
        <v>838</v>
      </c>
      <c r="B244" s="290" t="s">
        <v>839</v>
      </c>
      <c r="C244" s="289" t="s">
        <v>18</v>
      </c>
      <c r="D244" s="289" t="s">
        <v>840</v>
      </c>
      <c r="E244" s="291" t="s">
        <v>543</v>
      </c>
      <c r="F244" s="292">
        <v>3</v>
      </c>
      <c r="G244" s="293">
        <v>85.82</v>
      </c>
      <c r="H244" s="293">
        <v>108.45</v>
      </c>
      <c r="I244" s="293">
        <v>325.35000000000002</v>
      </c>
      <c r="J244" s="112">
        <v>2.0342241853480786E-4</v>
      </c>
    </row>
    <row r="245" spans="1:10" ht="34.5" customHeight="1" x14ac:dyDescent="0.2">
      <c r="A245" s="289" t="s">
        <v>841</v>
      </c>
      <c r="B245" s="290" t="s">
        <v>842</v>
      </c>
      <c r="C245" s="289" t="s">
        <v>17</v>
      </c>
      <c r="D245" s="289" t="s">
        <v>843</v>
      </c>
      <c r="E245" s="291" t="s">
        <v>7</v>
      </c>
      <c r="F245" s="292">
        <v>3</v>
      </c>
      <c r="G245" s="293">
        <v>14.87</v>
      </c>
      <c r="H245" s="293">
        <v>18.79</v>
      </c>
      <c r="I245" s="293">
        <v>56.37</v>
      </c>
      <c r="J245" s="112">
        <v>3.5244880076247484E-5</v>
      </c>
    </row>
    <row r="246" spans="1:10" x14ac:dyDescent="0.2">
      <c r="A246" s="96" t="s">
        <v>844</v>
      </c>
      <c r="B246" s="96"/>
      <c r="C246" s="96"/>
      <c r="D246" s="96" t="s">
        <v>845</v>
      </c>
      <c r="E246" s="96"/>
      <c r="F246" s="99"/>
      <c r="G246" s="96"/>
      <c r="H246" s="96"/>
      <c r="I246" s="98">
        <v>40981.230000000003</v>
      </c>
      <c r="J246" s="113">
        <v>2.5623177873463115E-2</v>
      </c>
    </row>
    <row r="247" spans="1:10" ht="25.5" x14ac:dyDescent="0.2">
      <c r="A247" s="289" t="s">
        <v>846</v>
      </c>
      <c r="B247" s="290" t="s">
        <v>847</v>
      </c>
      <c r="C247" s="289" t="s">
        <v>17</v>
      </c>
      <c r="D247" s="289" t="s">
        <v>848</v>
      </c>
      <c r="E247" s="291" t="s">
        <v>505</v>
      </c>
      <c r="F247" s="292">
        <v>3</v>
      </c>
      <c r="G247" s="293">
        <v>500.36</v>
      </c>
      <c r="H247" s="293">
        <v>632.29999999999995</v>
      </c>
      <c r="I247" s="293">
        <v>1896.9</v>
      </c>
      <c r="J247" s="112">
        <v>1.1860211640346613E-3</v>
      </c>
    </row>
    <row r="248" spans="1:10" ht="38.25" x14ac:dyDescent="0.2">
      <c r="A248" s="289" t="s">
        <v>849</v>
      </c>
      <c r="B248" s="290" t="s">
        <v>850</v>
      </c>
      <c r="C248" s="289" t="s">
        <v>17</v>
      </c>
      <c r="D248" s="289" t="s">
        <v>851</v>
      </c>
      <c r="E248" s="291" t="s">
        <v>505</v>
      </c>
      <c r="F248" s="292">
        <v>6</v>
      </c>
      <c r="G248" s="293">
        <v>788.77</v>
      </c>
      <c r="H248" s="293">
        <v>996.77</v>
      </c>
      <c r="I248" s="293">
        <v>5980.62</v>
      </c>
      <c r="J248" s="112">
        <v>3.7393335937840563E-3</v>
      </c>
    </row>
    <row r="249" spans="1:10" ht="32.25" customHeight="1" x14ac:dyDescent="0.2">
      <c r="A249" s="289" t="s">
        <v>852</v>
      </c>
      <c r="B249" s="290" t="s">
        <v>853</v>
      </c>
      <c r="C249" s="289" t="s">
        <v>17</v>
      </c>
      <c r="D249" s="289" t="s">
        <v>854</v>
      </c>
      <c r="E249" s="291" t="s">
        <v>505</v>
      </c>
      <c r="F249" s="292">
        <v>9</v>
      </c>
      <c r="G249" s="293">
        <v>145.91</v>
      </c>
      <c r="H249" s="293">
        <v>184.39</v>
      </c>
      <c r="I249" s="293">
        <v>1659.51</v>
      </c>
      <c r="J249" s="112">
        <v>1.0375950139317627E-3</v>
      </c>
    </row>
    <row r="250" spans="1:10" ht="30" customHeight="1" x14ac:dyDescent="0.2">
      <c r="A250" s="289" t="s">
        <v>855</v>
      </c>
      <c r="B250" s="290" t="s">
        <v>856</v>
      </c>
      <c r="C250" s="289" t="s">
        <v>17</v>
      </c>
      <c r="D250" s="289" t="s">
        <v>857</v>
      </c>
      <c r="E250" s="291" t="s">
        <v>505</v>
      </c>
      <c r="F250" s="292">
        <v>12</v>
      </c>
      <c r="G250" s="293">
        <v>309.47000000000003</v>
      </c>
      <c r="H250" s="293">
        <v>391.08</v>
      </c>
      <c r="I250" s="293">
        <v>4692.96</v>
      </c>
      <c r="J250" s="112">
        <v>2.9342347419305729E-3</v>
      </c>
    </row>
    <row r="251" spans="1:10" ht="20.25" customHeight="1" x14ac:dyDescent="0.2">
      <c r="A251" s="289" t="s">
        <v>858</v>
      </c>
      <c r="B251" s="290" t="s">
        <v>859</v>
      </c>
      <c r="C251" s="289" t="s">
        <v>402</v>
      </c>
      <c r="D251" s="289" t="s">
        <v>860</v>
      </c>
      <c r="E251" s="291" t="s">
        <v>7</v>
      </c>
      <c r="F251" s="292">
        <v>4.1399999999999997</v>
      </c>
      <c r="G251" s="293">
        <v>530.69000000000005</v>
      </c>
      <c r="H251" s="293">
        <v>670.63</v>
      </c>
      <c r="I251" s="293">
        <v>2776.41</v>
      </c>
      <c r="J251" s="112">
        <v>1.7359275765920575E-3</v>
      </c>
    </row>
    <row r="252" spans="1:10" ht="33" customHeight="1" x14ac:dyDescent="0.2">
      <c r="A252" s="289" t="s">
        <v>861</v>
      </c>
      <c r="B252" s="290" t="s">
        <v>862</v>
      </c>
      <c r="C252" s="289" t="s">
        <v>17</v>
      </c>
      <c r="D252" s="289" t="s">
        <v>863</v>
      </c>
      <c r="E252" s="291" t="s">
        <v>505</v>
      </c>
      <c r="F252" s="292">
        <v>9</v>
      </c>
      <c r="G252" s="293">
        <v>149.04</v>
      </c>
      <c r="H252" s="293">
        <v>188.34</v>
      </c>
      <c r="I252" s="293">
        <v>1695.06</v>
      </c>
      <c r="J252" s="112">
        <v>1.0598223598020946E-3</v>
      </c>
    </row>
    <row r="253" spans="1:10" ht="20.25" customHeight="1" x14ac:dyDescent="0.2">
      <c r="A253" s="289" t="s">
        <v>864</v>
      </c>
      <c r="B253" s="290" t="s">
        <v>865</v>
      </c>
      <c r="C253" s="289" t="s">
        <v>402</v>
      </c>
      <c r="D253" s="289" t="s">
        <v>866</v>
      </c>
      <c r="E253" s="291" t="s">
        <v>512</v>
      </c>
      <c r="F253" s="292">
        <v>2</v>
      </c>
      <c r="G253" s="293">
        <v>33.89</v>
      </c>
      <c r="H253" s="293">
        <v>42.83</v>
      </c>
      <c r="I253" s="293">
        <v>85.66</v>
      </c>
      <c r="J253" s="112">
        <v>5.3558212299651584E-5</v>
      </c>
    </row>
    <row r="254" spans="1:10" ht="30" customHeight="1" x14ac:dyDescent="0.2">
      <c r="A254" s="289" t="s">
        <v>867</v>
      </c>
      <c r="B254" s="290" t="s">
        <v>868</v>
      </c>
      <c r="C254" s="289" t="s">
        <v>402</v>
      </c>
      <c r="D254" s="289" t="s">
        <v>869</v>
      </c>
      <c r="E254" s="291" t="s">
        <v>512</v>
      </c>
      <c r="F254" s="292">
        <v>6</v>
      </c>
      <c r="G254" s="293">
        <v>910.95</v>
      </c>
      <c r="H254" s="293">
        <v>1151.17</v>
      </c>
      <c r="I254" s="293">
        <v>6907.02</v>
      </c>
      <c r="J254" s="112">
        <v>4.3185575941856111E-3</v>
      </c>
    </row>
    <row r="255" spans="1:10" ht="44.25" customHeight="1" x14ac:dyDescent="0.2">
      <c r="A255" s="289" t="s">
        <v>870</v>
      </c>
      <c r="B255" s="290" t="s">
        <v>871</v>
      </c>
      <c r="C255" s="289" t="s">
        <v>402</v>
      </c>
      <c r="D255" s="289" t="s">
        <v>872</v>
      </c>
      <c r="E255" s="291" t="s">
        <v>512</v>
      </c>
      <c r="F255" s="292">
        <v>1</v>
      </c>
      <c r="G255" s="293">
        <v>3630.58</v>
      </c>
      <c r="H255" s="293">
        <v>4587.96</v>
      </c>
      <c r="I255" s="293">
        <v>4587.96</v>
      </c>
      <c r="J255" s="112">
        <v>2.868584353284024E-3</v>
      </c>
    </row>
    <row r="256" spans="1:10" ht="44.25" customHeight="1" x14ac:dyDescent="0.2">
      <c r="A256" s="289" t="s">
        <v>873</v>
      </c>
      <c r="B256" s="290" t="s">
        <v>874</v>
      </c>
      <c r="C256" s="289" t="s">
        <v>17</v>
      </c>
      <c r="D256" s="289" t="s">
        <v>875</v>
      </c>
      <c r="E256" s="291" t="s">
        <v>505</v>
      </c>
      <c r="F256" s="292">
        <v>3</v>
      </c>
      <c r="G256" s="293">
        <v>295.56</v>
      </c>
      <c r="H256" s="293">
        <v>373.5</v>
      </c>
      <c r="I256" s="293">
        <v>1120.5</v>
      </c>
      <c r="J256" s="112">
        <v>7.0058343312817651E-4</v>
      </c>
    </row>
    <row r="257" spans="1:10" ht="30.75" customHeight="1" x14ac:dyDescent="0.2">
      <c r="A257" s="289" t="s">
        <v>876</v>
      </c>
      <c r="B257" s="290" t="s">
        <v>877</v>
      </c>
      <c r="C257" s="289" t="s">
        <v>17</v>
      </c>
      <c r="D257" s="289" t="s">
        <v>878</v>
      </c>
      <c r="E257" s="291" t="s">
        <v>505</v>
      </c>
      <c r="F257" s="292">
        <v>9</v>
      </c>
      <c r="G257" s="293">
        <v>150.15</v>
      </c>
      <c r="H257" s="293">
        <v>189.74</v>
      </c>
      <c r="I257" s="293">
        <v>1707.66</v>
      </c>
      <c r="J257" s="112">
        <v>1.0677004064396803E-3</v>
      </c>
    </row>
    <row r="258" spans="1:10" ht="63.75" x14ac:dyDescent="0.2">
      <c r="A258" s="289" t="s">
        <v>879</v>
      </c>
      <c r="B258" s="290" t="s">
        <v>880</v>
      </c>
      <c r="C258" s="289" t="s">
        <v>17</v>
      </c>
      <c r="D258" s="289" t="s">
        <v>881</v>
      </c>
      <c r="E258" s="291" t="s">
        <v>505</v>
      </c>
      <c r="F258" s="292">
        <v>9</v>
      </c>
      <c r="G258" s="293">
        <v>606.23</v>
      </c>
      <c r="H258" s="293">
        <v>766.09</v>
      </c>
      <c r="I258" s="293">
        <v>6894.81</v>
      </c>
      <c r="J258" s="112">
        <v>4.3109233918487127E-3</v>
      </c>
    </row>
    <row r="259" spans="1:10" ht="21" customHeight="1" x14ac:dyDescent="0.2">
      <c r="A259" s="289" t="s">
        <v>882</v>
      </c>
      <c r="B259" s="290" t="s">
        <v>883</v>
      </c>
      <c r="C259" s="289" t="s">
        <v>402</v>
      </c>
      <c r="D259" s="289" t="s">
        <v>884</v>
      </c>
      <c r="E259" s="291" t="s">
        <v>512</v>
      </c>
      <c r="F259" s="292">
        <v>1</v>
      </c>
      <c r="G259" s="293">
        <v>772.46</v>
      </c>
      <c r="H259" s="293">
        <v>976.16</v>
      </c>
      <c r="I259" s="293">
        <v>976.16</v>
      </c>
      <c r="J259" s="112">
        <v>6.1033603220205337E-4</v>
      </c>
    </row>
    <row r="260" spans="1:10" x14ac:dyDescent="0.2">
      <c r="A260" s="96" t="s">
        <v>885</v>
      </c>
      <c r="B260" s="96"/>
      <c r="C260" s="96"/>
      <c r="D260" s="96" t="s">
        <v>886</v>
      </c>
      <c r="E260" s="96"/>
      <c r="F260" s="99"/>
      <c r="G260" s="96"/>
      <c r="H260" s="96"/>
      <c r="I260" s="98">
        <v>6356.95</v>
      </c>
      <c r="J260" s="113">
        <v>3.9746308391112551E-3</v>
      </c>
    </row>
    <row r="261" spans="1:10" x14ac:dyDescent="0.2">
      <c r="A261" s="96" t="s">
        <v>887</v>
      </c>
      <c r="B261" s="96"/>
      <c r="C261" s="96"/>
      <c r="D261" s="96" t="s">
        <v>888</v>
      </c>
      <c r="E261" s="96"/>
      <c r="F261" s="99"/>
      <c r="G261" s="96"/>
      <c r="H261" s="96"/>
      <c r="I261" s="98">
        <v>2955.83</v>
      </c>
      <c r="J261" s="113">
        <v>1.8481084597440946E-3</v>
      </c>
    </row>
    <row r="262" spans="1:10" ht="60" customHeight="1" x14ac:dyDescent="0.2">
      <c r="A262" s="289" t="s">
        <v>889</v>
      </c>
      <c r="B262" s="290" t="s">
        <v>890</v>
      </c>
      <c r="C262" s="289" t="s">
        <v>17</v>
      </c>
      <c r="D262" s="289" t="s">
        <v>891</v>
      </c>
      <c r="E262" s="291" t="s">
        <v>194</v>
      </c>
      <c r="F262" s="292">
        <v>3.3</v>
      </c>
      <c r="G262" s="293">
        <v>444.49</v>
      </c>
      <c r="H262" s="293">
        <v>561.70000000000005</v>
      </c>
      <c r="I262" s="293">
        <v>1853.61</v>
      </c>
      <c r="J262" s="112">
        <v>1.1589544466583839E-3</v>
      </c>
    </row>
    <row r="263" spans="1:10" ht="47.25" customHeight="1" x14ac:dyDescent="0.2">
      <c r="A263" s="289" t="s">
        <v>892</v>
      </c>
      <c r="B263" s="290" t="s">
        <v>893</v>
      </c>
      <c r="C263" s="289" t="s">
        <v>17</v>
      </c>
      <c r="D263" s="289" t="s">
        <v>894</v>
      </c>
      <c r="E263" s="291" t="s">
        <v>10</v>
      </c>
      <c r="F263" s="292">
        <v>1.5</v>
      </c>
      <c r="G263" s="293">
        <v>407.9</v>
      </c>
      <c r="H263" s="293">
        <v>515.46</v>
      </c>
      <c r="I263" s="293">
        <v>773.19</v>
      </c>
      <c r="J263" s="112">
        <v>4.8343070473929028E-4</v>
      </c>
    </row>
    <row r="264" spans="1:10" ht="33" customHeight="1" x14ac:dyDescent="0.2">
      <c r="A264" s="289" t="s">
        <v>895</v>
      </c>
      <c r="B264" s="290" t="s">
        <v>896</v>
      </c>
      <c r="C264" s="289" t="s">
        <v>17</v>
      </c>
      <c r="D264" s="289" t="s">
        <v>897</v>
      </c>
      <c r="E264" s="291" t="s">
        <v>7</v>
      </c>
      <c r="F264" s="292">
        <v>4.95</v>
      </c>
      <c r="G264" s="293">
        <v>52.6</v>
      </c>
      <c r="H264" s="293">
        <v>66.47</v>
      </c>
      <c r="I264" s="293">
        <v>329.03</v>
      </c>
      <c r="J264" s="112">
        <v>2.0572330834642028E-4</v>
      </c>
    </row>
    <row r="265" spans="1:10" x14ac:dyDescent="0.2">
      <c r="A265" s="96" t="s">
        <v>898</v>
      </c>
      <c r="B265" s="96"/>
      <c r="C265" s="96"/>
      <c r="D265" s="96" t="s">
        <v>899</v>
      </c>
      <c r="E265" s="96"/>
      <c r="F265" s="99"/>
      <c r="G265" s="96"/>
      <c r="H265" s="96"/>
      <c r="I265" s="98">
        <v>1844.16</v>
      </c>
      <c r="J265" s="113">
        <v>1.1530459116801946E-3</v>
      </c>
    </row>
    <row r="266" spans="1:10" ht="20.25" customHeight="1" x14ac:dyDescent="0.2">
      <c r="A266" s="289" t="s">
        <v>900</v>
      </c>
      <c r="B266" s="290" t="s">
        <v>901</v>
      </c>
      <c r="C266" s="289" t="s">
        <v>17</v>
      </c>
      <c r="D266" s="289" t="s">
        <v>902</v>
      </c>
      <c r="E266" s="291" t="s">
        <v>7</v>
      </c>
      <c r="F266" s="292">
        <v>8.43</v>
      </c>
      <c r="G266" s="293">
        <v>15.35</v>
      </c>
      <c r="H266" s="293">
        <v>19.399999999999999</v>
      </c>
      <c r="I266" s="293">
        <v>163.54</v>
      </c>
      <c r="J266" s="112">
        <v>1.0225204342149217E-4</v>
      </c>
    </row>
    <row r="267" spans="1:10" ht="20.25" customHeight="1" x14ac:dyDescent="0.2">
      <c r="A267" s="289" t="s">
        <v>903</v>
      </c>
      <c r="B267" s="290" t="s">
        <v>904</v>
      </c>
      <c r="C267" s="289" t="s">
        <v>17</v>
      </c>
      <c r="D267" s="289" t="s">
        <v>905</v>
      </c>
      <c r="E267" s="291" t="s">
        <v>505</v>
      </c>
      <c r="F267" s="292">
        <v>6</v>
      </c>
      <c r="G267" s="293">
        <v>44.84</v>
      </c>
      <c r="H267" s="293">
        <v>56.66</v>
      </c>
      <c r="I267" s="293">
        <v>339.96</v>
      </c>
      <c r="J267" s="112">
        <v>2.1255720118362775E-4</v>
      </c>
    </row>
    <row r="268" spans="1:10" ht="30" customHeight="1" x14ac:dyDescent="0.2">
      <c r="A268" s="289" t="s">
        <v>906</v>
      </c>
      <c r="B268" s="290" t="s">
        <v>907</v>
      </c>
      <c r="C268" s="289" t="s">
        <v>17</v>
      </c>
      <c r="D268" s="289" t="s">
        <v>908</v>
      </c>
      <c r="E268" s="291" t="s">
        <v>505</v>
      </c>
      <c r="F268" s="292">
        <v>6</v>
      </c>
      <c r="G268" s="293">
        <v>66</v>
      </c>
      <c r="H268" s="293">
        <v>83.4</v>
      </c>
      <c r="I268" s="293">
        <v>500.4</v>
      </c>
      <c r="J268" s="112">
        <v>3.1287099503555512E-4</v>
      </c>
    </row>
    <row r="269" spans="1:10" ht="30" customHeight="1" x14ac:dyDescent="0.2">
      <c r="A269" s="289" t="s">
        <v>909</v>
      </c>
      <c r="B269" s="290" t="s">
        <v>910</v>
      </c>
      <c r="C269" s="289" t="s">
        <v>17</v>
      </c>
      <c r="D269" s="289" t="s">
        <v>911</v>
      </c>
      <c r="E269" s="291" t="s">
        <v>505</v>
      </c>
      <c r="F269" s="292">
        <v>2</v>
      </c>
      <c r="G269" s="293">
        <v>332.46</v>
      </c>
      <c r="H269" s="293">
        <v>420.13</v>
      </c>
      <c r="I269" s="293">
        <v>840.26</v>
      </c>
      <c r="J269" s="112">
        <v>5.2536567203951949E-4</v>
      </c>
    </row>
    <row r="270" spans="1:10" x14ac:dyDescent="0.2">
      <c r="A270" s="96" t="s">
        <v>912</v>
      </c>
      <c r="B270" s="96"/>
      <c r="C270" s="96"/>
      <c r="D270" s="96" t="s">
        <v>913</v>
      </c>
      <c r="E270" s="96"/>
      <c r="F270" s="99"/>
      <c r="G270" s="96"/>
      <c r="H270" s="96"/>
      <c r="I270" s="98">
        <v>1556.96</v>
      </c>
      <c r="J270" s="113">
        <v>9.7347646768696622E-4</v>
      </c>
    </row>
    <row r="271" spans="1:10" ht="18.75" customHeight="1" x14ac:dyDescent="0.2">
      <c r="A271" s="289" t="s">
        <v>914</v>
      </c>
      <c r="B271" s="290" t="s">
        <v>915</v>
      </c>
      <c r="C271" s="289" t="s">
        <v>402</v>
      </c>
      <c r="D271" s="289" t="s">
        <v>916</v>
      </c>
      <c r="E271" s="291" t="s">
        <v>7</v>
      </c>
      <c r="F271" s="292">
        <v>562.08000000000004</v>
      </c>
      <c r="G271" s="293">
        <v>2.19</v>
      </c>
      <c r="H271" s="293">
        <v>2.77</v>
      </c>
      <c r="I271" s="293">
        <v>1556.96</v>
      </c>
      <c r="J271" s="112">
        <v>9.7347646768696622E-4</v>
      </c>
    </row>
    <row r="272" spans="1:10" ht="15" thickBot="1" x14ac:dyDescent="0.25">
      <c r="A272" s="300"/>
      <c r="B272" s="300"/>
      <c r="C272" s="300"/>
      <c r="D272" s="300"/>
      <c r="E272" s="300"/>
      <c r="F272" s="300"/>
      <c r="G272" s="300"/>
      <c r="H272" s="300"/>
      <c r="I272" s="300"/>
    </row>
    <row r="273" spans="8:11" x14ac:dyDescent="0.2">
      <c r="H273" s="101" t="s">
        <v>917</v>
      </c>
      <c r="I273" s="102">
        <v>1265635.8</v>
      </c>
      <c r="J273" s="100"/>
      <c r="K273" s="100"/>
    </row>
    <row r="274" spans="8:11" x14ac:dyDescent="0.2">
      <c r="H274" s="103" t="s">
        <v>918</v>
      </c>
      <c r="I274" s="104">
        <v>333745.44</v>
      </c>
      <c r="J274" s="100"/>
      <c r="K274" s="100"/>
    </row>
    <row r="275" spans="8:11" ht="15" thickBot="1" x14ac:dyDescent="0.25">
      <c r="H275" s="105" t="s">
        <v>919</v>
      </c>
      <c r="I275" s="106">
        <v>1599381.24</v>
      </c>
      <c r="J275" s="100"/>
      <c r="K275" s="100"/>
    </row>
    <row r="276" spans="8:11" x14ac:dyDescent="0.2">
      <c r="I276" s="146"/>
    </row>
    <row r="277" spans="8:11" x14ac:dyDescent="0.2">
      <c r="I277" s="147"/>
    </row>
  </sheetData>
  <mergeCells count="12">
    <mergeCell ref="A7:I7"/>
    <mergeCell ref="E1:G1"/>
    <mergeCell ref="E3:G3"/>
    <mergeCell ref="E2:G2"/>
    <mergeCell ref="E4:G4"/>
    <mergeCell ref="B4:D4"/>
    <mergeCell ref="H1:I3"/>
    <mergeCell ref="H4:I5"/>
    <mergeCell ref="B5:G5"/>
    <mergeCell ref="B1:D1"/>
    <mergeCell ref="B2:D2"/>
    <mergeCell ref="B3:D3"/>
  </mergeCells>
  <pageMargins left="0.5" right="0.5" top="1" bottom="1" header="0.5" footer="0.5"/>
  <pageSetup paperSize="9" scale="49" fitToHeight="0" orientation="portrait" r:id="rId1"/>
  <headerFooter>
    <oddHeader>&amp;L &amp;C &amp;R</oddHeader>
    <oddFooter>&amp;L &amp;C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71"/>
  <sheetViews>
    <sheetView showOutlineSymbols="0" showWhiteSpace="0" view="pageBreakPreview" zoomScale="90" zoomScaleNormal="100" zoomScaleSheetLayoutView="90" workbookViewId="0">
      <selection activeCell="E3" sqref="E3:G3"/>
    </sheetView>
  </sheetViews>
  <sheetFormatPr defaultRowHeight="14.25" x14ac:dyDescent="0.2"/>
  <cols>
    <col min="1" max="1" width="14.125" customWidth="1"/>
    <col min="2" max="2" width="12" bestFit="1" customWidth="1"/>
    <col min="3" max="3" width="10" bestFit="1" customWidth="1"/>
    <col min="4" max="4" width="60" bestFit="1" customWidth="1"/>
    <col min="5" max="6" width="12.5" customWidth="1"/>
    <col min="7" max="7" width="14.25" customWidth="1"/>
    <col min="8" max="9" width="12" bestFit="1" customWidth="1"/>
    <col min="10" max="11" width="14" bestFit="1" customWidth="1"/>
  </cols>
  <sheetData>
    <row r="1" spans="1:10" ht="18.75" customHeight="1" x14ac:dyDescent="0.2">
      <c r="A1" s="1" t="s">
        <v>13</v>
      </c>
      <c r="B1" s="196" t="str">
        <f>'Memória de Cálculo'!B1</f>
        <v>PROJETO DE CONSTRUÇÃO DE UBS</v>
      </c>
      <c r="C1" s="197"/>
      <c r="D1" s="198"/>
      <c r="E1" s="156" t="s">
        <v>14</v>
      </c>
      <c r="F1" s="164"/>
      <c r="G1" s="157"/>
      <c r="H1" s="174" t="e" vm="1">
        <v>#VALUE!</v>
      </c>
      <c r="I1" s="193"/>
      <c r="J1" s="175"/>
    </row>
    <row r="2" spans="1:10" ht="31.5" customHeight="1" thickBot="1" x14ac:dyDescent="0.25">
      <c r="A2" s="2" t="s">
        <v>69</v>
      </c>
      <c r="B2" s="171" t="str">
        <f>'Memória de Cálculo'!B2</f>
        <v>RUA PROJETADA S/N, BAIRRO FREI DAMIÃO, SANTA LUZIA -PB</v>
      </c>
      <c r="C2" s="172"/>
      <c r="D2" s="192"/>
      <c r="E2" s="165">
        <f>1599381.24</f>
        <v>1599381.24</v>
      </c>
      <c r="F2" s="166"/>
      <c r="G2" s="167"/>
      <c r="H2" s="176"/>
      <c r="I2" s="194"/>
      <c r="J2" s="177"/>
    </row>
    <row r="3" spans="1:10" ht="18.75" customHeight="1" x14ac:dyDescent="0.2">
      <c r="A3" s="1" t="s">
        <v>15</v>
      </c>
      <c r="B3" s="187" t="str">
        <f>'Memória de Cálculo'!B3</f>
        <v>SINAPI - 10/2023 / ORSE - 09/2023</v>
      </c>
      <c r="C3" s="188"/>
      <c r="D3" s="199"/>
      <c r="E3" s="156" t="s">
        <v>70</v>
      </c>
      <c r="F3" s="164"/>
      <c r="G3" s="157"/>
      <c r="H3" s="176"/>
      <c r="I3" s="194"/>
      <c r="J3" s="177"/>
    </row>
    <row r="4" spans="1:10" ht="44.25" customHeight="1" thickBot="1" x14ac:dyDescent="0.25">
      <c r="A4" s="33" t="s">
        <v>74</v>
      </c>
      <c r="B4" s="171" t="str">
        <f>'Memória de Cálculo'!B4</f>
        <v>Conforme tabela de encargos: Desonerados - Horista: 85,69% Mensalista: 48,16%</v>
      </c>
      <c r="C4" s="172"/>
      <c r="D4" s="192"/>
      <c r="E4" s="168">
        <f>'Memória de Cálculo'!C4</f>
        <v>0.26369999999999999</v>
      </c>
      <c r="F4" s="169"/>
      <c r="G4" s="170"/>
      <c r="H4" s="178" t="str">
        <f>'Memória de Cálculo'!E4</f>
        <v>ESTADO DA PARAÍBA
PREFEITURA MUNICIPAL DE SANTA LUZIA - PB</v>
      </c>
      <c r="I4" s="195"/>
      <c r="J4" s="179"/>
    </row>
    <row r="5" spans="1:10" ht="5.25" customHeight="1" thickBot="1" x14ac:dyDescent="0.25">
      <c r="A5" s="44"/>
      <c r="B5" s="45"/>
      <c r="C5" s="45"/>
      <c r="D5" s="45"/>
      <c r="E5" s="45"/>
      <c r="F5" s="45"/>
      <c r="G5" s="45"/>
      <c r="H5" s="42"/>
      <c r="I5" s="42"/>
    </row>
    <row r="6" spans="1:10" ht="19.5" customHeight="1" thickBot="1" x14ac:dyDescent="0.25">
      <c r="A6" s="153" t="s">
        <v>46</v>
      </c>
      <c r="B6" s="162"/>
      <c r="C6" s="162"/>
      <c r="D6" s="162"/>
      <c r="E6" s="162"/>
      <c r="F6" s="162"/>
      <c r="G6" s="162"/>
      <c r="H6" s="162"/>
      <c r="I6" s="162"/>
      <c r="J6" s="163"/>
    </row>
    <row r="7" spans="1:10" ht="30" customHeight="1" thickBot="1" x14ac:dyDescent="0.25">
      <c r="A7" s="204" t="s">
        <v>39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0" ht="0.95" customHeight="1" thickTop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ht="18" customHeight="1" x14ac:dyDescent="0.25">
      <c r="A9" s="202" t="s">
        <v>39</v>
      </c>
      <c r="B9" s="203"/>
      <c r="C9" s="203"/>
      <c r="D9" s="203"/>
      <c r="E9" s="203"/>
      <c r="F9" s="203"/>
      <c r="G9" s="203"/>
      <c r="H9" s="203"/>
      <c r="I9" s="203"/>
      <c r="J9" s="203"/>
    </row>
    <row r="10" spans="1:10" ht="39" customHeight="1" x14ac:dyDescent="0.2">
      <c r="A10" s="8" t="s">
        <v>404</v>
      </c>
      <c r="B10" s="6" t="s">
        <v>24</v>
      </c>
      <c r="C10" s="8" t="s">
        <v>23</v>
      </c>
      <c r="D10" s="8" t="s">
        <v>1</v>
      </c>
      <c r="E10" s="200" t="s">
        <v>35</v>
      </c>
      <c r="F10" s="200"/>
      <c r="G10" s="7" t="s">
        <v>2</v>
      </c>
      <c r="H10" s="6" t="s">
        <v>3</v>
      </c>
      <c r="I10" s="6" t="s">
        <v>22</v>
      </c>
      <c r="J10" s="6" t="s">
        <v>20</v>
      </c>
    </row>
    <row r="11" spans="1:10" ht="24" customHeight="1" x14ac:dyDescent="0.2">
      <c r="A11" s="92" t="s">
        <v>34</v>
      </c>
      <c r="B11" s="115" t="s">
        <v>405</v>
      </c>
      <c r="C11" s="92" t="s">
        <v>18</v>
      </c>
      <c r="D11" s="92" t="s">
        <v>406</v>
      </c>
      <c r="E11" s="201" t="s">
        <v>1119</v>
      </c>
      <c r="F11" s="201"/>
      <c r="G11" s="116" t="s">
        <v>407</v>
      </c>
      <c r="H11" s="117">
        <v>1</v>
      </c>
      <c r="I11" s="118">
        <v>749.38</v>
      </c>
      <c r="J11" s="118">
        <v>749.38</v>
      </c>
    </row>
    <row r="12" spans="1:10" ht="24" customHeight="1" x14ac:dyDescent="0.2">
      <c r="A12" s="21" t="s">
        <v>32</v>
      </c>
      <c r="B12" s="22" t="s">
        <v>1120</v>
      </c>
      <c r="C12" s="21" t="s">
        <v>17</v>
      </c>
      <c r="D12" s="21" t="s">
        <v>1121</v>
      </c>
      <c r="E12" s="190" t="s">
        <v>33</v>
      </c>
      <c r="F12" s="190"/>
      <c r="G12" s="20" t="s">
        <v>36</v>
      </c>
      <c r="H12" s="19">
        <v>1.5</v>
      </c>
      <c r="I12" s="18">
        <v>20.7</v>
      </c>
      <c r="J12" s="18">
        <v>31.05</v>
      </c>
    </row>
    <row r="13" spans="1:10" ht="26.1" customHeight="1" x14ac:dyDescent="0.2">
      <c r="A13" s="21" t="s">
        <v>32</v>
      </c>
      <c r="B13" s="22" t="s">
        <v>38</v>
      </c>
      <c r="C13" s="21" t="s">
        <v>17</v>
      </c>
      <c r="D13" s="21" t="s">
        <v>37</v>
      </c>
      <c r="E13" s="190" t="s">
        <v>33</v>
      </c>
      <c r="F13" s="190"/>
      <c r="G13" s="20" t="s">
        <v>36</v>
      </c>
      <c r="H13" s="19">
        <v>1</v>
      </c>
      <c r="I13" s="18">
        <v>16.32</v>
      </c>
      <c r="J13" s="18">
        <v>16.32</v>
      </c>
    </row>
    <row r="14" spans="1:10" ht="26.1" customHeight="1" x14ac:dyDescent="0.2">
      <c r="A14" s="21" t="s">
        <v>32</v>
      </c>
      <c r="B14" s="22" t="s">
        <v>1122</v>
      </c>
      <c r="C14" s="21" t="s">
        <v>17</v>
      </c>
      <c r="D14" s="21" t="s">
        <v>1123</v>
      </c>
      <c r="E14" s="190" t="s">
        <v>33</v>
      </c>
      <c r="F14" s="190"/>
      <c r="G14" s="20" t="s">
        <v>10</v>
      </c>
      <c r="H14" s="19">
        <v>4.0000000000000001E-3</v>
      </c>
      <c r="I14" s="18">
        <v>504.37</v>
      </c>
      <c r="J14" s="18">
        <v>2.0099999999999998</v>
      </c>
    </row>
    <row r="15" spans="1:10" ht="24" customHeight="1" x14ac:dyDescent="0.2">
      <c r="A15" s="16" t="s">
        <v>31</v>
      </c>
      <c r="B15" s="17" t="s">
        <v>1124</v>
      </c>
      <c r="C15" s="16" t="s">
        <v>18</v>
      </c>
      <c r="D15" s="16" t="s">
        <v>1125</v>
      </c>
      <c r="E15" s="191" t="s">
        <v>30</v>
      </c>
      <c r="F15" s="191"/>
      <c r="G15" s="15" t="s">
        <v>7</v>
      </c>
      <c r="H15" s="14">
        <v>1</v>
      </c>
      <c r="I15" s="13">
        <v>700</v>
      </c>
      <c r="J15" s="13">
        <v>700</v>
      </c>
    </row>
    <row r="16" spans="1:10" ht="24" customHeight="1" x14ac:dyDescent="0.2">
      <c r="A16" s="12"/>
      <c r="B16" s="12"/>
      <c r="C16" s="12"/>
      <c r="D16" s="12"/>
      <c r="E16" s="12" t="s">
        <v>29</v>
      </c>
      <c r="F16" s="11">
        <v>19.82</v>
      </c>
      <c r="G16" s="12" t="s">
        <v>28</v>
      </c>
      <c r="H16" s="11">
        <v>16.98</v>
      </c>
      <c r="I16" s="12" t="s">
        <v>27</v>
      </c>
      <c r="J16" s="11">
        <v>36.799999999999997</v>
      </c>
    </row>
    <row r="17" spans="1:10" ht="26.25" thickBot="1" x14ac:dyDescent="0.25">
      <c r="A17" s="12"/>
      <c r="B17" s="12"/>
      <c r="C17" s="12"/>
      <c r="D17" s="12"/>
      <c r="E17" s="12" t="s">
        <v>26</v>
      </c>
      <c r="F17" s="11">
        <v>197.61150599999999</v>
      </c>
      <c r="G17" s="12"/>
      <c r="H17" s="206" t="s">
        <v>25</v>
      </c>
      <c r="I17" s="206"/>
      <c r="J17" s="11">
        <v>946.99</v>
      </c>
    </row>
    <row r="18" spans="1:10" ht="15" thickTop="1" x14ac:dyDescent="0.2">
      <c r="A18" s="119"/>
      <c r="B18" s="119"/>
      <c r="C18" s="119"/>
      <c r="D18" s="119"/>
      <c r="E18" s="119"/>
      <c r="F18" s="119"/>
      <c r="G18" s="119"/>
      <c r="H18" s="119"/>
      <c r="I18" s="119"/>
      <c r="J18" s="119"/>
    </row>
    <row r="19" spans="1:10" ht="15" x14ac:dyDescent="0.2">
      <c r="A19" s="8" t="s">
        <v>410</v>
      </c>
      <c r="B19" s="6" t="s">
        <v>24</v>
      </c>
      <c r="C19" s="8" t="s">
        <v>23</v>
      </c>
      <c r="D19" s="8" t="s">
        <v>1</v>
      </c>
      <c r="E19" s="200" t="s">
        <v>35</v>
      </c>
      <c r="F19" s="200"/>
      <c r="G19" s="7" t="s">
        <v>2</v>
      </c>
      <c r="H19" s="6" t="s">
        <v>3</v>
      </c>
      <c r="I19" s="6" t="s">
        <v>22</v>
      </c>
      <c r="J19" s="6" t="s">
        <v>20</v>
      </c>
    </row>
    <row r="20" spans="1:10" x14ac:dyDescent="0.2">
      <c r="A20" s="92" t="s">
        <v>34</v>
      </c>
      <c r="B20" s="115" t="s">
        <v>411</v>
      </c>
      <c r="C20" s="92" t="s">
        <v>18</v>
      </c>
      <c r="D20" s="92" t="s">
        <v>412</v>
      </c>
      <c r="E20" s="201" t="s">
        <v>1126</v>
      </c>
      <c r="F20" s="201"/>
      <c r="G20" s="116" t="s">
        <v>407</v>
      </c>
      <c r="H20" s="117">
        <v>1</v>
      </c>
      <c r="I20" s="118">
        <v>1095.75</v>
      </c>
      <c r="J20" s="118">
        <v>1095.75</v>
      </c>
    </row>
    <row r="21" spans="1:10" ht="0.95" customHeight="1" x14ac:dyDescent="0.2">
      <c r="A21" s="21" t="s">
        <v>32</v>
      </c>
      <c r="B21" s="22" t="s">
        <v>1127</v>
      </c>
      <c r="C21" s="21" t="s">
        <v>17</v>
      </c>
      <c r="D21" s="21" t="s">
        <v>1128</v>
      </c>
      <c r="E21" s="190" t="s">
        <v>33</v>
      </c>
      <c r="F21" s="190"/>
      <c r="G21" s="20" t="s">
        <v>36</v>
      </c>
      <c r="H21" s="19">
        <v>2.508</v>
      </c>
      <c r="I21" s="18">
        <v>19.63</v>
      </c>
      <c r="J21" s="18">
        <v>49.23</v>
      </c>
    </row>
    <row r="22" spans="1:10" ht="18" customHeight="1" x14ac:dyDescent="0.2">
      <c r="A22" s="21" t="s">
        <v>32</v>
      </c>
      <c r="B22" s="22" t="s">
        <v>1129</v>
      </c>
      <c r="C22" s="21" t="s">
        <v>17</v>
      </c>
      <c r="D22" s="21" t="s">
        <v>1130</v>
      </c>
      <c r="E22" s="190" t="s">
        <v>33</v>
      </c>
      <c r="F22" s="190"/>
      <c r="G22" s="20" t="s">
        <v>36</v>
      </c>
      <c r="H22" s="19">
        <v>2.7530000000000001</v>
      </c>
      <c r="I22" s="18">
        <v>16.899999999999999</v>
      </c>
      <c r="J22" s="18">
        <v>46.52</v>
      </c>
    </row>
    <row r="23" spans="1:10" ht="39" customHeight="1" x14ac:dyDescent="0.2">
      <c r="A23" s="16" t="s">
        <v>31</v>
      </c>
      <c r="B23" s="17" t="s">
        <v>1131</v>
      </c>
      <c r="C23" s="16" t="s">
        <v>18</v>
      </c>
      <c r="D23" s="16" t="s">
        <v>412</v>
      </c>
      <c r="E23" s="191" t="s">
        <v>30</v>
      </c>
      <c r="F23" s="191"/>
      <c r="G23" s="15" t="s">
        <v>7</v>
      </c>
      <c r="H23" s="14">
        <v>1</v>
      </c>
      <c r="I23" s="13">
        <v>1000</v>
      </c>
      <c r="J23" s="13">
        <v>1000</v>
      </c>
    </row>
    <row r="24" spans="1:10" ht="24" customHeight="1" x14ac:dyDescent="0.2">
      <c r="A24" s="12"/>
      <c r="B24" s="12"/>
      <c r="C24" s="12"/>
      <c r="D24" s="12"/>
      <c r="E24" s="12" t="s">
        <v>29</v>
      </c>
      <c r="F24" s="11">
        <v>39.72</v>
      </c>
      <c r="G24" s="12" t="s">
        <v>28</v>
      </c>
      <c r="H24" s="11">
        <v>34.03</v>
      </c>
      <c r="I24" s="12" t="s">
        <v>27</v>
      </c>
      <c r="J24" s="11">
        <v>73.75</v>
      </c>
    </row>
    <row r="25" spans="1:10" ht="24" customHeight="1" thickBot="1" x14ac:dyDescent="0.25">
      <c r="A25" s="12"/>
      <c r="B25" s="12"/>
      <c r="C25" s="12"/>
      <c r="D25" s="12"/>
      <c r="E25" s="12" t="s">
        <v>26</v>
      </c>
      <c r="F25" s="11">
        <v>288.949275</v>
      </c>
      <c r="G25" s="12"/>
      <c r="H25" s="206" t="s">
        <v>25</v>
      </c>
      <c r="I25" s="206"/>
      <c r="J25" s="11">
        <v>1384.7</v>
      </c>
    </row>
    <row r="26" spans="1:10" ht="15" thickTop="1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</row>
    <row r="27" spans="1:10" ht="15" x14ac:dyDescent="0.2">
      <c r="A27" s="8" t="s">
        <v>413</v>
      </c>
      <c r="B27" s="6" t="s">
        <v>24</v>
      </c>
      <c r="C27" s="8" t="s">
        <v>23</v>
      </c>
      <c r="D27" s="8" t="s">
        <v>1</v>
      </c>
      <c r="E27" s="200" t="s">
        <v>35</v>
      </c>
      <c r="F27" s="200"/>
      <c r="G27" s="7" t="s">
        <v>2</v>
      </c>
      <c r="H27" s="6" t="s">
        <v>3</v>
      </c>
      <c r="I27" s="6" t="s">
        <v>22</v>
      </c>
      <c r="J27" s="6" t="s">
        <v>20</v>
      </c>
    </row>
    <row r="28" spans="1:10" x14ac:dyDescent="0.2">
      <c r="A28" s="92" t="s">
        <v>34</v>
      </c>
      <c r="B28" s="115" t="s">
        <v>414</v>
      </c>
      <c r="C28" s="92" t="s">
        <v>18</v>
      </c>
      <c r="D28" s="92" t="s">
        <v>415</v>
      </c>
      <c r="E28" s="201" t="s">
        <v>1126</v>
      </c>
      <c r="F28" s="201"/>
      <c r="G28" s="116" t="s">
        <v>407</v>
      </c>
      <c r="H28" s="117">
        <v>1</v>
      </c>
      <c r="I28" s="118">
        <v>1145.75</v>
      </c>
      <c r="J28" s="118">
        <v>1145.75</v>
      </c>
    </row>
    <row r="29" spans="1:10" ht="15" customHeight="1" x14ac:dyDescent="0.2">
      <c r="A29" s="21" t="s">
        <v>32</v>
      </c>
      <c r="B29" s="22" t="s">
        <v>1127</v>
      </c>
      <c r="C29" s="21" t="s">
        <v>17</v>
      </c>
      <c r="D29" s="21" t="s">
        <v>1128</v>
      </c>
      <c r="E29" s="190" t="s">
        <v>33</v>
      </c>
      <c r="F29" s="190"/>
      <c r="G29" s="20" t="s">
        <v>36</v>
      </c>
      <c r="H29" s="19">
        <v>2.508</v>
      </c>
      <c r="I29" s="18">
        <v>19.63</v>
      </c>
      <c r="J29" s="18">
        <v>49.23</v>
      </c>
    </row>
    <row r="30" spans="1:10" ht="25.5" x14ac:dyDescent="0.2">
      <c r="A30" s="21" t="s">
        <v>32</v>
      </c>
      <c r="B30" s="22" t="s">
        <v>1129</v>
      </c>
      <c r="C30" s="21" t="s">
        <v>17</v>
      </c>
      <c r="D30" s="21" t="s">
        <v>1130</v>
      </c>
      <c r="E30" s="190" t="s">
        <v>33</v>
      </c>
      <c r="F30" s="190"/>
      <c r="G30" s="20" t="s">
        <v>36</v>
      </c>
      <c r="H30" s="19">
        <v>2.7530000000000001</v>
      </c>
      <c r="I30" s="18">
        <v>16.899999999999999</v>
      </c>
      <c r="J30" s="18">
        <v>46.52</v>
      </c>
    </row>
    <row r="31" spans="1:10" x14ac:dyDescent="0.2">
      <c r="A31" s="16" t="s">
        <v>31</v>
      </c>
      <c r="B31" s="17" t="s">
        <v>1132</v>
      </c>
      <c r="C31" s="16" t="s">
        <v>18</v>
      </c>
      <c r="D31" s="16" t="s">
        <v>415</v>
      </c>
      <c r="E31" s="191" t="s">
        <v>30</v>
      </c>
      <c r="F31" s="191"/>
      <c r="G31" s="15" t="s">
        <v>7</v>
      </c>
      <c r="H31" s="14">
        <v>1.05</v>
      </c>
      <c r="I31" s="13">
        <v>1000</v>
      </c>
      <c r="J31" s="13">
        <v>1050</v>
      </c>
    </row>
    <row r="32" spans="1:10" ht="25.5" x14ac:dyDescent="0.2">
      <c r="A32" s="12"/>
      <c r="B32" s="12"/>
      <c r="C32" s="12"/>
      <c r="D32" s="12"/>
      <c r="E32" s="12" t="s">
        <v>29</v>
      </c>
      <c r="F32" s="11">
        <v>39.72</v>
      </c>
      <c r="G32" s="12" t="s">
        <v>28</v>
      </c>
      <c r="H32" s="11">
        <v>34.03</v>
      </c>
      <c r="I32" s="12" t="s">
        <v>27</v>
      </c>
      <c r="J32" s="11">
        <v>73.75</v>
      </c>
    </row>
    <row r="33" spans="1:10" ht="14.25" customHeight="1" thickBot="1" x14ac:dyDescent="0.25">
      <c r="A33" s="12"/>
      <c r="B33" s="12"/>
      <c r="C33" s="12"/>
      <c r="D33" s="12"/>
      <c r="E33" s="12" t="s">
        <v>26</v>
      </c>
      <c r="F33" s="11">
        <v>302.134275</v>
      </c>
      <c r="G33" s="12"/>
      <c r="H33" s="206" t="s">
        <v>25</v>
      </c>
      <c r="I33" s="206"/>
      <c r="J33" s="11">
        <v>1447.88</v>
      </c>
    </row>
    <row r="34" spans="1:10" ht="36.75" customHeight="1" thickTop="1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</row>
    <row r="35" spans="1:10" ht="15" x14ac:dyDescent="0.2">
      <c r="A35" s="8" t="s">
        <v>540</v>
      </c>
      <c r="B35" s="6" t="s">
        <v>24</v>
      </c>
      <c r="C35" s="8" t="s">
        <v>23</v>
      </c>
      <c r="D35" s="8" t="s">
        <v>1</v>
      </c>
      <c r="E35" s="200" t="s">
        <v>35</v>
      </c>
      <c r="F35" s="200"/>
      <c r="G35" s="7" t="s">
        <v>2</v>
      </c>
      <c r="H35" s="6" t="s">
        <v>3</v>
      </c>
      <c r="I35" s="6" t="s">
        <v>22</v>
      </c>
      <c r="J35" s="6" t="s">
        <v>20</v>
      </c>
    </row>
    <row r="36" spans="1:10" x14ac:dyDescent="0.2">
      <c r="A36" s="92" t="s">
        <v>34</v>
      </c>
      <c r="B36" s="115" t="s">
        <v>541</v>
      </c>
      <c r="C36" s="92" t="s">
        <v>18</v>
      </c>
      <c r="D36" s="92" t="s">
        <v>542</v>
      </c>
      <c r="E36" s="201" t="s">
        <v>1133</v>
      </c>
      <c r="F36" s="201"/>
      <c r="G36" s="116" t="s">
        <v>543</v>
      </c>
      <c r="H36" s="117">
        <v>1</v>
      </c>
      <c r="I36" s="118">
        <v>87.92</v>
      </c>
      <c r="J36" s="118">
        <v>87.92</v>
      </c>
    </row>
    <row r="37" spans="1:10" ht="25.5" x14ac:dyDescent="0.2">
      <c r="A37" s="21" t="s">
        <v>32</v>
      </c>
      <c r="B37" s="22" t="s">
        <v>38</v>
      </c>
      <c r="C37" s="21" t="s">
        <v>17</v>
      </c>
      <c r="D37" s="21" t="s">
        <v>37</v>
      </c>
      <c r="E37" s="190" t="s">
        <v>33</v>
      </c>
      <c r="F37" s="190"/>
      <c r="G37" s="20" t="s">
        <v>36</v>
      </c>
      <c r="H37" s="19">
        <v>1.5</v>
      </c>
      <c r="I37" s="18">
        <v>16.32</v>
      </c>
      <c r="J37" s="18">
        <v>24.48</v>
      </c>
    </row>
    <row r="38" spans="1:10" ht="25.5" x14ac:dyDescent="0.2">
      <c r="A38" s="21" t="s">
        <v>32</v>
      </c>
      <c r="B38" s="22" t="s">
        <v>1134</v>
      </c>
      <c r="C38" s="21" t="s">
        <v>17</v>
      </c>
      <c r="D38" s="21" t="s">
        <v>1135</v>
      </c>
      <c r="E38" s="190" t="s">
        <v>33</v>
      </c>
      <c r="F38" s="190"/>
      <c r="G38" s="20" t="s">
        <v>36</v>
      </c>
      <c r="H38" s="19">
        <v>1.5</v>
      </c>
      <c r="I38" s="18">
        <v>20.96</v>
      </c>
      <c r="J38" s="18">
        <v>31.44</v>
      </c>
    </row>
    <row r="39" spans="1:10" x14ac:dyDescent="0.2">
      <c r="A39" s="16" t="s">
        <v>31</v>
      </c>
      <c r="B39" s="17" t="s">
        <v>1136</v>
      </c>
      <c r="C39" s="16" t="s">
        <v>18</v>
      </c>
      <c r="D39" s="16" t="s">
        <v>1137</v>
      </c>
      <c r="E39" s="191" t="s">
        <v>1138</v>
      </c>
      <c r="F39" s="191"/>
      <c r="G39" s="15" t="s">
        <v>543</v>
      </c>
      <c r="H39" s="14">
        <v>1</v>
      </c>
      <c r="I39" s="13">
        <v>32</v>
      </c>
      <c r="J39" s="13">
        <v>32</v>
      </c>
    </row>
    <row r="40" spans="1:10" ht="25.5" x14ac:dyDescent="0.2">
      <c r="A40" s="12"/>
      <c r="B40" s="12"/>
      <c r="C40" s="12"/>
      <c r="D40" s="12"/>
      <c r="E40" s="12" t="s">
        <v>29</v>
      </c>
      <c r="F40" s="11">
        <v>23.21</v>
      </c>
      <c r="G40" s="12" t="s">
        <v>28</v>
      </c>
      <c r="H40" s="11">
        <v>19.89</v>
      </c>
      <c r="I40" s="12" t="s">
        <v>27</v>
      </c>
      <c r="J40" s="11">
        <v>43.1</v>
      </c>
    </row>
    <row r="41" spans="1:10" ht="15" thickBot="1" x14ac:dyDescent="0.25">
      <c r="A41" s="12"/>
      <c r="B41" s="12"/>
      <c r="C41" s="12"/>
      <c r="D41" s="12"/>
      <c r="E41" s="12" t="s">
        <v>26</v>
      </c>
      <c r="F41" s="11">
        <v>23.184504</v>
      </c>
      <c r="G41" s="12"/>
      <c r="H41" s="206" t="s">
        <v>25</v>
      </c>
      <c r="I41" s="206"/>
      <c r="J41" s="11">
        <v>111.1</v>
      </c>
    </row>
    <row r="42" spans="1:10" ht="15" thickTop="1" x14ac:dyDescent="0.2">
      <c r="A42" s="119"/>
      <c r="B42" s="119"/>
      <c r="C42" s="119"/>
      <c r="D42" s="119"/>
      <c r="E42" s="119"/>
      <c r="F42" s="119"/>
      <c r="G42" s="119"/>
      <c r="H42" s="119"/>
      <c r="I42" s="119"/>
      <c r="J42" s="119"/>
    </row>
    <row r="43" spans="1:10" ht="15" x14ac:dyDescent="0.2">
      <c r="A43" s="8" t="s">
        <v>544</v>
      </c>
      <c r="B43" s="6" t="s">
        <v>24</v>
      </c>
      <c r="C43" s="8" t="s">
        <v>23</v>
      </c>
      <c r="D43" s="8" t="s">
        <v>1</v>
      </c>
      <c r="E43" s="200" t="s">
        <v>35</v>
      </c>
      <c r="F43" s="200"/>
      <c r="G43" s="7" t="s">
        <v>2</v>
      </c>
      <c r="H43" s="6" t="s">
        <v>3</v>
      </c>
      <c r="I43" s="6" t="s">
        <v>22</v>
      </c>
      <c r="J43" s="6" t="s">
        <v>20</v>
      </c>
    </row>
    <row r="44" spans="1:10" x14ac:dyDescent="0.2">
      <c r="A44" s="92" t="s">
        <v>34</v>
      </c>
      <c r="B44" s="115" t="s">
        <v>545</v>
      </c>
      <c r="C44" s="92" t="s">
        <v>18</v>
      </c>
      <c r="D44" s="92" t="s">
        <v>546</v>
      </c>
      <c r="E44" s="201" t="s">
        <v>1133</v>
      </c>
      <c r="F44" s="201"/>
      <c r="G44" s="116" t="s">
        <v>543</v>
      </c>
      <c r="H44" s="117">
        <v>1</v>
      </c>
      <c r="I44" s="118">
        <v>208.83</v>
      </c>
      <c r="J44" s="118">
        <v>208.83</v>
      </c>
    </row>
    <row r="45" spans="1:10" ht="25.5" x14ac:dyDescent="0.2">
      <c r="A45" s="21" t="s">
        <v>32</v>
      </c>
      <c r="B45" s="22" t="s">
        <v>38</v>
      </c>
      <c r="C45" s="21" t="s">
        <v>17</v>
      </c>
      <c r="D45" s="21" t="s">
        <v>37</v>
      </c>
      <c r="E45" s="190" t="s">
        <v>33</v>
      </c>
      <c r="F45" s="190"/>
      <c r="G45" s="20" t="s">
        <v>36</v>
      </c>
      <c r="H45" s="19">
        <v>1.5</v>
      </c>
      <c r="I45" s="18">
        <v>16.32</v>
      </c>
      <c r="J45" s="18">
        <v>24.48</v>
      </c>
    </row>
    <row r="46" spans="1:10" ht="25.5" x14ac:dyDescent="0.2">
      <c r="A46" s="21" t="s">
        <v>32</v>
      </c>
      <c r="B46" s="22" t="s">
        <v>1134</v>
      </c>
      <c r="C46" s="21" t="s">
        <v>17</v>
      </c>
      <c r="D46" s="21" t="s">
        <v>1135</v>
      </c>
      <c r="E46" s="190" t="s">
        <v>33</v>
      </c>
      <c r="F46" s="190"/>
      <c r="G46" s="20" t="s">
        <v>36</v>
      </c>
      <c r="H46" s="19">
        <v>1.5</v>
      </c>
      <c r="I46" s="18">
        <v>20.96</v>
      </c>
      <c r="J46" s="18">
        <v>31.44</v>
      </c>
    </row>
    <row r="47" spans="1:10" x14ac:dyDescent="0.2">
      <c r="A47" s="16" t="s">
        <v>31</v>
      </c>
      <c r="B47" s="17" t="s">
        <v>1139</v>
      </c>
      <c r="C47" s="16" t="s">
        <v>18</v>
      </c>
      <c r="D47" s="16" t="s">
        <v>1140</v>
      </c>
      <c r="E47" s="191" t="s">
        <v>1138</v>
      </c>
      <c r="F47" s="191"/>
      <c r="G47" s="15" t="s">
        <v>543</v>
      </c>
      <c r="H47" s="14">
        <v>1</v>
      </c>
      <c r="I47" s="13">
        <v>152.91</v>
      </c>
      <c r="J47" s="13">
        <v>152.91</v>
      </c>
    </row>
    <row r="48" spans="1:10" ht="25.5" x14ac:dyDescent="0.2">
      <c r="A48" s="12"/>
      <c r="B48" s="12"/>
      <c r="C48" s="12"/>
      <c r="D48" s="12"/>
      <c r="E48" s="12" t="s">
        <v>29</v>
      </c>
      <c r="F48" s="11">
        <v>23.21</v>
      </c>
      <c r="G48" s="12" t="s">
        <v>28</v>
      </c>
      <c r="H48" s="11">
        <v>19.89</v>
      </c>
      <c r="I48" s="12" t="s">
        <v>27</v>
      </c>
      <c r="J48" s="11">
        <v>43.1</v>
      </c>
    </row>
    <row r="49" spans="1:10" ht="15" thickBot="1" x14ac:dyDescent="0.25">
      <c r="A49" s="12"/>
      <c r="B49" s="12"/>
      <c r="C49" s="12"/>
      <c r="D49" s="12"/>
      <c r="E49" s="12" t="s">
        <v>26</v>
      </c>
      <c r="F49" s="11">
        <v>55.068471000000002</v>
      </c>
      <c r="G49" s="12"/>
      <c r="H49" s="206" t="s">
        <v>25</v>
      </c>
      <c r="I49" s="206"/>
      <c r="J49" s="11">
        <v>263.89999999999998</v>
      </c>
    </row>
    <row r="50" spans="1:10" ht="15" thickTop="1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</row>
    <row r="51" spans="1:10" ht="15" x14ac:dyDescent="0.2">
      <c r="A51" s="8" t="s">
        <v>590</v>
      </c>
      <c r="B51" s="6" t="s">
        <v>24</v>
      </c>
      <c r="C51" s="8" t="s">
        <v>23</v>
      </c>
      <c r="D51" s="8" t="s">
        <v>1</v>
      </c>
      <c r="E51" s="200" t="s">
        <v>35</v>
      </c>
      <c r="F51" s="200"/>
      <c r="G51" s="7" t="s">
        <v>2</v>
      </c>
      <c r="H51" s="6" t="s">
        <v>3</v>
      </c>
      <c r="I51" s="6" t="s">
        <v>22</v>
      </c>
      <c r="J51" s="6" t="s">
        <v>20</v>
      </c>
    </row>
    <row r="52" spans="1:10" x14ac:dyDescent="0.2">
      <c r="A52" s="92" t="s">
        <v>34</v>
      </c>
      <c r="B52" s="115" t="s">
        <v>591</v>
      </c>
      <c r="C52" s="92" t="s">
        <v>18</v>
      </c>
      <c r="D52" s="92" t="s">
        <v>592</v>
      </c>
      <c r="E52" s="201" t="s">
        <v>1133</v>
      </c>
      <c r="F52" s="201"/>
      <c r="G52" s="116" t="s">
        <v>194</v>
      </c>
      <c r="H52" s="117">
        <v>1</v>
      </c>
      <c r="I52" s="118">
        <v>80.819999999999993</v>
      </c>
      <c r="J52" s="118">
        <v>80.819999999999993</v>
      </c>
    </row>
    <row r="53" spans="1:10" ht="25.5" x14ac:dyDescent="0.2">
      <c r="A53" s="21" t="s">
        <v>32</v>
      </c>
      <c r="B53" s="22" t="s">
        <v>38</v>
      </c>
      <c r="C53" s="21" t="s">
        <v>17</v>
      </c>
      <c r="D53" s="21" t="s">
        <v>37</v>
      </c>
      <c r="E53" s="190" t="s">
        <v>33</v>
      </c>
      <c r="F53" s="190"/>
      <c r="G53" s="20" t="s">
        <v>36</v>
      </c>
      <c r="H53" s="19">
        <v>1.5</v>
      </c>
      <c r="I53" s="18">
        <v>16.32</v>
      </c>
      <c r="J53" s="18">
        <v>24.48</v>
      </c>
    </row>
    <row r="54" spans="1:10" ht="25.5" x14ac:dyDescent="0.2">
      <c r="A54" s="21" t="s">
        <v>32</v>
      </c>
      <c r="B54" s="22" t="s">
        <v>1134</v>
      </c>
      <c r="C54" s="21" t="s">
        <v>17</v>
      </c>
      <c r="D54" s="21" t="s">
        <v>1135</v>
      </c>
      <c r="E54" s="190" t="s">
        <v>33</v>
      </c>
      <c r="F54" s="190"/>
      <c r="G54" s="20" t="s">
        <v>36</v>
      </c>
      <c r="H54" s="19">
        <v>1.5</v>
      </c>
      <c r="I54" s="18">
        <v>20.96</v>
      </c>
      <c r="J54" s="18">
        <v>31.44</v>
      </c>
    </row>
    <row r="55" spans="1:10" x14ac:dyDescent="0.2">
      <c r="A55" s="16" t="s">
        <v>31</v>
      </c>
      <c r="B55" s="17" t="s">
        <v>1141</v>
      </c>
      <c r="C55" s="16" t="s">
        <v>18</v>
      </c>
      <c r="D55" s="16" t="s">
        <v>1142</v>
      </c>
      <c r="E55" s="191" t="s">
        <v>30</v>
      </c>
      <c r="F55" s="191"/>
      <c r="G55" s="15" t="s">
        <v>194</v>
      </c>
      <c r="H55" s="14">
        <v>1</v>
      </c>
      <c r="I55" s="13">
        <v>24.9</v>
      </c>
      <c r="J55" s="13">
        <v>24.9</v>
      </c>
    </row>
    <row r="56" spans="1:10" ht="25.5" x14ac:dyDescent="0.2">
      <c r="A56" s="12"/>
      <c r="B56" s="12"/>
      <c r="C56" s="12"/>
      <c r="D56" s="12"/>
      <c r="E56" s="12" t="s">
        <v>29</v>
      </c>
      <c r="F56" s="11">
        <v>23.21</v>
      </c>
      <c r="G56" s="12" t="s">
        <v>28</v>
      </c>
      <c r="H56" s="11">
        <v>19.89</v>
      </c>
      <c r="I56" s="12" t="s">
        <v>27</v>
      </c>
      <c r="J56" s="11">
        <v>43.1</v>
      </c>
    </row>
    <row r="57" spans="1:10" ht="15" thickBot="1" x14ac:dyDescent="0.25">
      <c r="A57" s="12"/>
      <c r="B57" s="12"/>
      <c r="C57" s="12"/>
      <c r="D57" s="12"/>
      <c r="E57" s="12" t="s">
        <v>26</v>
      </c>
      <c r="F57" s="11">
        <v>21.312234</v>
      </c>
      <c r="G57" s="12"/>
      <c r="H57" s="206" t="s">
        <v>25</v>
      </c>
      <c r="I57" s="206"/>
      <c r="J57" s="11">
        <v>102.13</v>
      </c>
    </row>
    <row r="58" spans="1:10" ht="15" thickTop="1" x14ac:dyDescent="0.2">
      <c r="A58" s="119"/>
      <c r="B58" s="119"/>
      <c r="C58" s="119"/>
      <c r="D58" s="119"/>
      <c r="E58" s="119"/>
      <c r="F58" s="119"/>
      <c r="G58" s="119"/>
      <c r="H58" s="119"/>
      <c r="I58" s="119"/>
      <c r="J58" s="119"/>
    </row>
    <row r="59" spans="1:10" ht="15" x14ac:dyDescent="0.2">
      <c r="A59" s="8" t="s">
        <v>835</v>
      </c>
      <c r="B59" s="6" t="s">
        <v>24</v>
      </c>
      <c r="C59" s="8" t="s">
        <v>23</v>
      </c>
      <c r="D59" s="8" t="s">
        <v>1</v>
      </c>
      <c r="E59" s="200" t="s">
        <v>35</v>
      </c>
      <c r="F59" s="200"/>
      <c r="G59" s="7" t="s">
        <v>2</v>
      </c>
      <c r="H59" s="6" t="s">
        <v>3</v>
      </c>
      <c r="I59" s="6" t="s">
        <v>22</v>
      </c>
      <c r="J59" s="6" t="s">
        <v>20</v>
      </c>
    </row>
    <row r="60" spans="1:10" ht="38.25" x14ac:dyDescent="0.2">
      <c r="A60" s="92" t="s">
        <v>34</v>
      </c>
      <c r="B60" s="115" t="s">
        <v>836</v>
      </c>
      <c r="C60" s="92" t="s">
        <v>18</v>
      </c>
      <c r="D60" s="92" t="s">
        <v>837</v>
      </c>
      <c r="E60" s="201" t="s">
        <v>1143</v>
      </c>
      <c r="F60" s="201"/>
      <c r="G60" s="116" t="s">
        <v>543</v>
      </c>
      <c r="H60" s="117">
        <v>1</v>
      </c>
      <c r="I60" s="118">
        <v>35.89</v>
      </c>
      <c r="J60" s="118">
        <v>35.89</v>
      </c>
    </row>
    <row r="61" spans="1:10" ht="25.5" x14ac:dyDescent="0.2">
      <c r="A61" s="21" t="s">
        <v>32</v>
      </c>
      <c r="B61" s="22" t="s">
        <v>38</v>
      </c>
      <c r="C61" s="21" t="s">
        <v>17</v>
      </c>
      <c r="D61" s="21" t="s">
        <v>37</v>
      </c>
      <c r="E61" s="190" t="s">
        <v>33</v>
      </c>
      <c r="F61" s="190"/>
      <c r="G61" s="20" t="s">
        <v>36</v>
      </c>
      <c r="H61" s="19">
        <v>0.2</v>
      </c>
      <c r="I61" s="18">
        <v>16.32</v>
      </c>
      <c r="J61" s="18">
        <v>3.26</v>
      </c>
    </row>
    <row r="62" spans="1:10" ht="38.25" x14ac:dyDescent="0.2">
      <c r="A62" s="16" t="s">
        <v>31</v>
      </c>
      <c r="B62" s="17" t="s">
        <v>1144</v>
      </c>
      <c r="C62" s="16" t="s">
        <v>17</v>
      </c>
      <c r="D62" s="16" t="s">
        <v>1145</v>
      </c>
      <c r="E62" s="191" t="s">
        <v>30</v>
      </c>
      <c r="F62" s="191"/>
      <c r="G62" s="15" t="s">
        <v>505</v>
      </c>
      <c r="H62" s="14">
        <v>1</v>
      </c>
      <c r="I62" s="13">
        <v>32.630000000000003</v>
      </c>
      <c r="J62" s="13">
        <v>32.630000000000003</v>
      </c>
    </row>
    <row r="63" spans="1:10" ht="25.5" x14ac:dyDescent="0.2">
      <c r="A63" s="12"/>
      <c r="B63" s="12"/>
      <c r="C63" s="12"/>
      <c r="D63" s="12"/>
      <c r="E63" s="12" t="s">
        <v>29</v>
      </c>
      <c r="F63" s="11">
        <v>1.3</v>
      </c>
      <c r="G63" s="12" t="s">
        <v>28</v>
      </c>
      <c r="H63" s="11">
        <v>1.1200000000000001</v>
      </c>
      <c r="I63" s="12" t="s">
        <v>27</v>
      </c>
      <c r="J63" s="11">
        <v>2.42</v>
      </c>
    </row>
    <row r="64" spans="1:10" ht="15" thickBot="1" x14ac:dyDescent="0.25">
      <c r="A64" s="12"/>
      <c r="B64" s="12"/>
      <c r="C64" s="12"/>
      <c r="D64" s="12"/>
      <c r="E64" s="12" t="s">
        <v>26</v>
      </c>
      <c r="F64" s="11">
        <v>9.4641929999999999</v>
      </c>
      <c r="G64" s="12"/>
      <c r="H64" s="206" t="s">
        <v>25</v>
      </c>
      <c r="I64" s="206"/>
      <c r="J64" s="11">
        <v>45.35</v>
      </c>
    </row>
    <row r="65" spans="1:10" ht="15" thickTop="1" x14ac:dyDescent="0.2">
      <c r="A65" s="119"/>
      <c r="B65" s="119"/>
      <c r="C65" s="119"/>
      <c r="D65" s="119"/>
      <c r="E65" s="119"/>
      <c r="F65" s="119"/>
      <c r="G65" s="119"/>
      <c r="H65" s="119"/>
      <c r="I65" s="119"/>
      <c r="J65" s="119"/>
    </row>
    <row r="66" spans="1:10" ht="15" x14ac:dyDescent="0.2">
      <c r="A66" s="8" t="s">
        <v>838</v>
      </c>
      <c r="B66" s="6" t="s">
        <v>24</v>
      </c>
      <c r="C66" s="8" t="s">
        <v>23</v>
      </c>
      <c r="D66" s="8" t="s">
        <v>1</v>
      </c>
      <c r="E66" s="200" t="s">
        <v>35</v>
      </c>
      <c r="F66" s="200"/>
      <c r="G66" s="7" t="s">
        <v>2</v>
      </c>
      <c r="H66" s="6" t="s">
        <v>3</v>
      </c>
      <c r="I66" s="6" t="s">
        <v>22</v>
      </c>
      <c r="J66" s="6" t="s">
        <v>20</v>
      </c>
    </row>
    <row r="67" spans="1:10" ht="25.5" x14ac:dyDescent="0.2">
      <c r="A67" s="92" t="s">
        <v>34</v>
      </c>
      <c r="B67" s="115" t="s">
        <v>839</v>
      </c>
      <c r="C67" s="92" t="s">
        <v>18</v>
      </c>
      <c r="D67" s="92" t="s">
        <v>840</v>
      </c>
      <c r="E67" s="201" t="s">
        <v>1143</v>
      </c>
      <c r="F67" s="201"/>
      <c r="G67" s="116" t="s">
        <v>543</v>
      </c>
      <c r="H67" s="117">
        <v>1</v>
      </c>
      <c r="I67" s="118">
        <v>85.82</v>
      </c>
      <c r="J67" s="118">
        <v>85.82</v>
      </c>
    </row>
    <row r="68" spans="1:10" ht="25.5" x14ac:dyDescent="0.2">
      <c r="A68" s="21" t="s">
        <v>32</v>
      </c>
      <c r="B68" s="22" t="s">
        <v>38</v>
      </c>
      <c r="C68" s="21" t="s">
        <v>17</v>
      </c>
      <c r="D68" s="21" t="s">
        <v>37</v>
      </c>
      <c r="E68" s="190" t="s">
        <v>33</v>
      </c>
      <c r="F68" s="190"/>
      <c r="G68" s="20" t="s">
        <v>36</v>
      </c>
      <c r="H68" s="19">
        <v>0.2</v>
      </c>
      <c r="I68" s="18">
        <v>16.32</v>
      </c>
      <c r="J68" s="18">
        <v>3.26</v>
      </c>
    </row>
    <row r="69" spans="1:10" ht="38.25" x14ac:dyDescent="0.2">
      <c r="A69" s="16" t="s">
        <v>31</v>
      </c>
      <c r="B69" s="17" t="s">
        <v>1146</v>
      </c>
      <c r="C69" s="16" t="s">
        <v>17</v>
      </c>
      <c r="D69" s="16" t="s">
        <v>1147</v>
      </c>
      <c r="E69" s="191" t="s">
        <v>30</v>
      </c>
      <c r="F69" s="191"/>
      <c r="G69" s="15" t="s">
        <v>505</v>
      </c>
      <c r="H69" s="14">
        <v>1</v>
      </c>
      <c r="I69" s="13">
        <v>82.56</v>
      </c>
      <c r="J69" s="13">
        <v>82.56</v>
      </c>
    </row>
    <row r="70" spans="1:10" ht="25.5" x14ac:dyDescent="0.2">
      <c r="A70" s="12"/>
      <c r="B70" s="12"/>
      <c r="C70" s="12"/>
      <c r="D70" s="12"/>
      <c r="E70" s="12" t="s">
        <v>29</v>
      </c>
      <c r="F70" s="11">
        <v>1.3</v>
      </c>
      <c r="G70" s="12" t="s">
        <v>28</v>
      </c>
      <c r="H70" s="11">
        <v>1.1200000000000001</v>
      </c>
      <c r="I70" s="12" t="s">
        <v>27</v>
      </c>
      <c r="J70" s="11">
        <v>2.42</v>
      </c>
    </row>
    <row r="71" spans="1:10" x14ac:dyDescent="0.2">
      <c r="A71" s="12"/>
      <c r="B71" s="12"/>
      <c r="C71" s="12"/>
      <c r="D71" s="12"/>
      <c r="E71" s="12" t="s">
        <v>26</v>
      </c>
      <c r="F71" s="11">
        <v>22.630734</v>
      </c>
      <c r="G71" s="12"/>
      <c r="H71" s="206" t="s">
        <v>25</v>
      </c>
      <c r="I71" s="206"/>
      <c r="J71" s="11">
        <v>108.45</v>
      </c>
    </row>
  </sheetData>
  <mergeCells count="60">
    <mergeCell ref="E68:F68"/>
    <mergeCell ref="E69:F69"/>
    <mergeCell ref="H71:I71"/>
    <mergeCell ref="E2:G2"/>
    <mergeCell ref="E1:G1"/>
    <mergeCell ref="E3:G3"/>
    <mergeCell ref="E4:G4"/>
    <mergeCell ref="E61:F61"/>
    <mergeCell ref="E62:F62"/>
    <mergeCell ref="H64:I64"/>
    <mergeCell ref="E66:F66"/>
    <mergeCell ref="E67:F67"/>
    <mergeCell ref="E54:F54"/>
    <mergeCell ref="E55:F55"/>
    <mergeCell ref="H57:I57"/>
    <mergeCell ref="E59:F59"/>
    <mergeCell ref="E60:F60"/>
    <mergeCell ref="E47:F47"/>
    <mergeCell ref="H49:I49"/>
    <mergeCell ref="E51:F51"/>
    <mergeCell ref="E52:F52"/>
    <mergeCell ref="E53:F53"/>
    <mergeCell ref="H41:I41"/>
    <mergeCell ref="E43:F43"/>
    <mergeCell ref="E44:F44"/>
    <mergeCell ref="E45:F45"/>
    <mergeCell ref="E46:F46"/>
    <mergeCell ref="E35:F35"/>
    <mergeCell ref="E36:F36"/>
    <mergeCell ref="E37:F37"/>
    <mergeCell ref="E38:F38"/>
    <mergeCell ref="E39:F39"/>
    <mergeCell ref="H17:I17"/>
    <mergeCell ref="E19:F19"/>
    <mergeCell ref="E20:F20"/>
    <mergeCell ref="E21:F21"/>
    <mergeCell ref="H25:I25"/>
    <mergeCell ref="E22:F22"/>
    <mergeCell ref="E23:F23"/>
    <mergeCell ref="E31:F31"/>
    <mergeCell ref="H33:I33"/>
    <mergeCell ref="E27:F27"/>
    <mergeCell ref="E28:F28"/>
    <mergeCell ref="E29:F29"/>
    <mergeCell ref="E30:F30"/>
    <mergeCell ref="E13:F13"/>
    <mergeCell ref="E14:F14"/>
    <mergeCell ref="E15:F15"/>
    <mergeCell ref="B4:D4"/>
    <mergeCell ref="H1:J3"/>
    <mergeCell ref="H4:J4"/>
    <mergeCell ref="B1:D1"/>
    <mergeCell ref="B2:D2"/>
    <mergeCell ref="B3:D3"/>
    <mergeCell ref="E10:F10"/>
    <mergeCell ref="E11:F11"/>
    <mergeCell ref="E12:F12"/>
    <mergeCell ref="A9:J9"/>
    <mergeCell ref="A6:J6"/>
    <mergeCell ref="A7:J7"/>
  </mergeCells>
  <pageMargins left="0.5" right="0.5" top="1" bottom="1" header="0.5" footer="0.5"/>
  <pageSetup paperSize="9" scale="71" fitToHeight="0" orientation="landscape" r:id="rId1"/>
  <headerFooter>
    <oddHeader>&amp;L &amp;C &amp;R</oddHeader>
    <oddFooter>&amp;L &amp;C 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view="pageBreakPreview" zoomScale="90" zoomScaleNormal="100" zoomScaleSheetLayoutView="90" workbookViewId="0">
      <selection activeCell="K7" sqref="K7"/>
    </sheetView>
  </sheetViews>
  <sheetFormatPr defaultRowHeight="14.25" x14ac:dyDescent="0.2"/>
  <cols>
    <col min="1" max="1" width="14.75" style="27" customWidth="1"/>
    <col min="2" max="2" width="17.75" style="27" customWidth="1"/>
    <col min="3" max="3" width="48.25" style="27" customWidth="1"/>
    <col min="4" max="4" width="15.125" style="27" customWidth="1"/>
    <col min="5" max="5" width="16.5" style="27" customWidth="1"/>
    <col min="6" max="6" width="8.875" style="27" customWidth="1"/>
    <col min="7" max="7" width="10" style="27" customWidth="1"/>
    <col min="8" max="16384" width="9" style="27"/>
  </cols>
  <sheetData>
    <row r="1" spans="1:7" ht="18.75" customHeight="1" x14ac:dyDescent="0.2">
      <c r="A1" s="1" t="s">
        <v>13</v>
      </c>
      <c r="B1" s="196" t="str">
        <f>'Memória de Cálculo'!B1</f>
        <v>PROJETO DE CONSTRUÇÃO DE UBS</v>
      </c>
      <c r="C1" s="197"/>
      <c r="D1" s="47" t="s">
        <v>14</v>
      </c>
      <c r="E1" s="174" t="e" vm="1">
        <v>#VALUE!</v>
      </c>
      <c r="F1" s="193"/>
      <c r="G1" s="175"/>
    </row>
    <row r="2" spans="1:7" ht="36" customHeight="1" thickBot="1" x14ac:dyDescent="0.25">
      <c r="A2" s="2" t="s">
        <v>69</v>
      </c>
      <c r="B2" s="23" t="str">
        <f>'Memória de Cálculo'!B2</f>
        <v>RUA PROJETADA S/N, BAIRRO FREI DAMIÃO, SANTA LUZIA -PB</v>
      </c>
      <c r="C2" s="24"/>
      <c r="D2" s="48">
        <v>1599381.24</v>
      </c>
      <c r="E2" s="176"/>
      <c r="F2" s="194"/>
      <c r="G2" s="177"/>
    </row>
    <row r="3" spans="1:7" ht="18.75" customHeight="1" x14ac:dyDescent="0.2">
      <c r="A3" s="1" t="s">
        <v>15</v>
      </c>
      <c r="B3" s="25" t="str">
        <f>'Memória de Cálculo'!B3</f>
        <v>SINAPI - 10/2023 / ORSE - 09/2023</v>
      </c>
      <c r="C3" s="26"/>
      <c r="D3" s="47">
        <v>1599381.24</v>
      </c>
      <c r="E3" s="219" t="str">
        <f>'Memória de Cálculo'!E4</f>
        <v>ESTADO DA PARAÍBA
PREFEITURA MUNICIPAL DE SANTA LUZIA - PB</v>
      </c>
      <c r="F3" s="194"/>
      <c r="G3" s="177"/>
    </row>
    <row r="4" spans="1:7" ht="31.5" customHeight="1" thickBot="1" x14ac:dyDescent="0.25">
      <c r="A4" s="2" t="s">
        <v>74</v>
      </c>
      <c r="B4" s="23" t="str">
        <f>'Memória de Cálculo'!B4</f>
        <v>Conforme tabela de encargos: Desonerados - Horista: 85,69% Mensalista: 48,16%</v>
      </c>
      <c r="C4" s="24"/>
      <c r="D4" s="85">
        <f>'Memória de Cálculo'!C4</f>
        <v>0.26369999999999999</v>
      </c>
      <c r="E4" s="220"/>
      <c r="F4" s="221"/>
      <c r="G4" s="222"/>
    </row>
    <row r="5" spans="1:7" ht="4.5" customHeight="1" thickBot="1" x14ac:dyDescent="0.25">
      <c r="A5" s="223"/>
      <c r="B5" s="224"/>
      <c r="C5" s="224"/>
      <c r="D5" s="224"/>
      <c r="E5" s="224"/>
      <c r="F5" s="224"/>
      <c r="G5" s="225"/>
    </row>
    <row r="6" spans="1:7" ht="21" customHeight="1" thickBot="1" x14ac:dyDescent="0.25">
      <c r="A6" s="214" t="s">
        <v>47</v>
      </c>
      <c r="B6" s="215"/>
      <c r="C6" s="215"/>
      <c r="D6" s="215"/>
      <c r="E6" s="215"/>
      <c r="F6" s="215"/>
      <c r="G6" s="216"/>
    </row>
    <row r="7" spans="1:7" x14ac:dyDescent="0.2">
      <c r="A7" s="28" t="s">
        <v>40</v>
      </c>
      <c r="B7" s="29"/>
      <c r="C7" s="30"/>
      <c r="D7" s="31"/>
      <c r="E7" s="31"/>
      <c r="F7" s="31"/>
    </row>
    <row r="8" spans="1:7" ht="15.75" x14ac:dyDescent="0.25">
      <c r="A8" s="49" t="s">
        <v>49</v>
      </c>
      <c r="B8" s="50"/>
      <c r="C8" s="50"/>
      <c r="D8" s="50"/>
      <c r="E8" s="50"/>
      <c r="F8" s="51"/>
      <c r="G8" s="51"/>
    </row>
    <row r="9" spans="1:7" x14ac:dyDescent="0.2">
      <c r="A9" s="55" t="s">
        <v>50</v>
      </c>
      <c r="B9" s="56" t="s">
        <v>51</v>
      </c>
      <c r="C9" s="217" t="s">
        <v>52</v>
      </c>
      <c r="D9" s="217"/>
      <c r="E9" s="56" t="s">
        <v>53</v>
      </c>
      <c r="F9" s="51"/>
      <c r="G9" s="51"/>
    </row>
    <row r="10" spans="1:7" x14ac:dyDescent="0.2">
      <c r="A10" s="54" t="s">
        <v>54</v>
      </c>
      <c r="B10" s="53" t="s">
        <v>186</v>
      </c>
      <c r="C10" s="218" t="s">
        <v>185</v>
      </c>
      <c r="D10" s="218"/>
      <c r="E10" s="53" t="s">
        <v>196</v>
      </c>
      <c r="F10" s="51"/>
      <c r="G10" s="51"/>
    </row>
    <row r="11" spans="1:7" x14ac:dyDescent="0.2">
      <c r="A11" s="54" t="s">
        <v>55</v>
      </c>
      <c r="B11" s="53" t="s">
        <v>189</v>
      </c>
      <c r="C11" s="218" t="s">
        <v>187</v>
      </c>
      <c r="D11" s="218"/>
      <c r="E11" s="53" t="s">
        <v>188</v>
      </c>
      <c r="F11" s="51"/>
      <c r="G11" s="51"/>
    </row>
    <row r="12" spans="1:7" x14ac:dyDescent="0.2">
      <c r="A12" s="54" t="s">
        <v>56</v>
      </c>
      <c r="B12" s="53" t="s">
        <v>191</v>
      </c>
      <c r="C12" s="218" t="s">
        <v>190</v>
      </c>
      <c r="D12" s="218"/>
      <c r="E12" s="53" t="s">
        <v>192</v>
      </c>
      <c r="F12" s="51"/>
      <c r="G12" s="51"/>
    </row>
    <row r="13" spans="1:7" x14ac:dyDescent="0.2">
      <c r="A13" s="51"/>
      <c r="B13" s="51"/>
      <c r="C13" s="51"/>
      <c r="D13" s="51"/>
      <c r="E13" s="51"/>
      <c r="F13" s="51"/>
      <c r="G13" s="51"/>
    </row>
    <row r="14" spans="1:7" ht="15.75" x14ac:dyDescent="0.25">
      <c r="A14" s="49" t="s">
        <v>57</v>
      </c>
      <c r="B14" s="87" t="s">
        <v>195</v>
      </c>
      <c r="C14" s="50"/>
      <c r="D14" s="50"/>
      <c r="E14" s="50"/>
      <c r="F14" s="50"/>
      <c r="G14" s="50"/>
    </row>
    <row r="15" spans="1:7" x14ac:dyDescent="0.2">
      <c r="A15" s="55" t="s">
        <v>58</v>
      </c>
      <c r="B15" s="55" t="s">
        <v>59</v>
      </c>
      <c r="C15" s="56" t="s">
        <v>60</v>
      </c>
      <c r="D15" s="55" t="s">
        <v>61</v>
      </c>
      <c r="E15" s="55" t="s">
        <v>62</v>
      </c>
      <c r="F15" s="226" t="s">
        <v>63</v>
      </c>
      <c r="G15" s="226"/>
    </row>
    <row r="16" spans="1:7" x14ac:dyDescent="0.2">
      <c r="A16" s="55" t="s">
        <v>47</v>
      </c>
      <c r="B16" s="57" t="s">
        <v>64</v>
      </c>
      <c r="C16" s="58" t="s">
        <v>75</v>
      </c>
      <c r="D16" s="57" t="s">
        <v>194</v>
      </c>
      <c r="E16" s="59">
        <f>MEDIAN(E18,E19,E20)</f>
        <v>26</v>
      </c>
      <c r="F16" s="227" t="s">
        <v>40</v>
      </c>
      <c r="G16" s="227"/>
    </row>
    <row r="17" spans="1:7" x14ac:dyDescent="0.2">
      <c r="A17" s="52"/>
      <c r="B17" s="60" t="s">
        <v>65</v>
      </c>
      <c r="C17" s="228" t="s">
        <v>66</v>
      </c>
      <c r="D17" s="229"/>
      <c r="E17" s="60" t="s">
        <v>67</v>
      </c>
      <c r="F17" s="230" t="s">
        <v>68</v>
      </c>
      <c r="G17" s="230"/>
    </row>
    <row r="18" spans="1:7" x14ac:dyDescent="0.2">
      <c r="A18" s="52"/>
      <c r="B18" s="61" t="s">
        <v>54</v>
      </c>
      <c r="C18" s="210" t="str">
        <f>VLOOKUP(B18,$A$10:$C$12,3,FALSE)</f>
        <v>MUNDO LED COMERCIO DE MATERIAIS ELETRICOS LTDA</v>
      </c>
      <c r="D18" s="211"/>
      <c r="E18" s="62">
        <v>24.9</v>
      </c>
      <c r="F18" s="212" t="s">
        <v>193</v>
      </c>
      <c r="G18" s="213"/>
    </row>
    <row r="19" spans="1:7" x14ac:dyDescent="0.2">
      <c r="A19" s="52"/>
      <c r="B19" s="61" t="s">
        <v>55</v>
      </c>
      <c r="C19" s="210" t="str">
        <f>VLOOKUP(B19,$A$10:$C$12,3,FALSE)</f>
        <v>LED DESING</v>
      </c>
      <c r="D19" s="211"/>
      <c r="E19" s="62">
        <v>27.9</v>
      </c>
      <c r="F19" s="212" t="s">
        <v>193</v>
      </c>
      <c r="G19" s="213"/>
    </row>
    <row r="20" spans="1:7" x14ac:dyDescent="0.2">
      <c r="A20" s="52"/>
      <c r="B20" s="61" t="s">
        <v>56</v>
      </c>
      <c r="C20" s="210" t="str">
        <f>VLOOKUP(B20,$A$10:$C$12,3,FALSE)</f>
        <v xml:space="preserve">GRUPO BARBOSA </v>
      </c>
      <c r="D20" s="211"/>
      <c r="E20" s="62">
        <v>26</v>
      </c>
      <c r="F20" s="212" t="s">
        <v>193</v>
      </c>
      <c r="G20" s="213"/>
    </row>
    <row r="21" spans="1:7" x14ac:dyDescent="0.2">
      <c r="B21" s="63" t="s">
        <v>76</v>
      </c>
      <c r="C21" s="207"/>
      <c r="D21" s="208"/>
      <c r="E21" s="208"/>
      <c r="F21" s="208"/>
      <c r="G21" s="209"/>
    </row>
  </sheetData>
  <mergeCells count="20">
    <mergeCell ref="F16:G16"/>
    <mergeCell ref="C17:D17"/>
    <mergeCell ref="F17:G17"/>
    <mergeCell ref="F18:G18"/>
    <mergeCell ref="C21:G21"/>
    <mergeCell ref="C19:D19"/>
    <mergeCell ref="F19:G19"/>
    <mergeCell ref="B1:C1"/>
    <mergeCell ref="A6:G6"/>
    <mergeCell ref="C9:D9"/>
    <mergeCell ref="C10:D10"/>
    <mergeCell ref="E1:G2"/>
    <mergeCell ref="E3:G4"/>
    <mergeCell ref="A5:G5"/>
    <mergeCell ref="F15:G15"/>
    <mergeCell ref="C20:D20"/>
    <mergeCell ref="F20:G20"/>
    <mergeCell ref="C18:D18"/>
    <mergeCell ref="C11:D11"/>
    <mergeCell ref="C12:D12"/>
  </mergeCells>
  <dataValidations count="2">
    <dataValidation type="list" allowBlank="1" showInputMessage="1" showErrorMessage="1" sqref="F16:G16" xr:uid="{00000000-0002-0000-0300-000000000000}">
      <formula1>OFFSET(INDICES,0,0,,1)</formula1>
    </dataValidation>
    <dataValidation type="list" allowBlank="1" showInputMessage="1" showErrorMessage="1" sqref="B18:B20" xr:uid="{00000000-0002-0000-0300-000002000000}">
      <formula1>$A$10:$A$12</formula1>
    </dataValidation>
  </dataValidations>
  <pageMargins left="0.51181102362204722" right="0.51181102362204722" top="0.78740157480314965" bottom="0.78740157480314965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showOutlineSymbols="0" showWhiteSpace="0" view="pageBreakPreview" zoomScale="90" zoomScaleNormal="100" zoomScaleSheetLayoutView="90" workbookViewId="0">
      <selection activeCell="O15" sqref="O15"/>
    </sheetView>
  </sheetViews>
  <sheetFormatPr defaultRowHeight="14.25" x14ac:dyDescent="0.2"/>
  <cols>
    <col min="1" max="1" width="20" bestFit="1" customWidth="1"/>
    <col min="2" max="2" width="60" bestFit="1" customWidth="1"/>
    <col min="3" max="3" width="20" bestFit="1" customWidth="1"/>
    <col min="4" max="8" width="14.625" customWidth="1"/>
    <col min="9" max="30" width="12" bestFit="1" customWidth="1"/>
  </cols>
  <sheetData>
    <row r="1" spans="1:13" ht="19.5" customHeight="1" x14ac:dyDescent="0.2">
      <c r="A1" s="1" t="s">
        <v>13</v>
      </c>
      <c r="B1" s="120" t="str">
        <f>'Memória de Cálculo'!B1</f>
        <v>PROJETO DE CONSTRUÇÃO DE UBS</v>
      </c>
      <c r="C1" s="121"/>
      <c r="D1" s="121"/>
      <c r="E1" s="121"/>
      <c r="F1" s="121"/>
      <c r="G1" s="121"/>
      <c r="H1" s="122"/>
      <c r="I1" s="156" t="s">
        <v>14</v>
      </c>
      <c r="J1" s="164"/>
      <c r="K1" s="157"/>
      <c r="L1" s="174" t="e" vm="1">
        <v>#VALUE!</v>
      </c>
      <c r="M1" s="175"/>
    </row>
    <row r="2" spans="1:13" ht="19.5" customHeight="1" thickBot="1" x14ac:dyDescent="0.25">
      <c r="A2" s="2" t="s">
        <v>69</v>
      </c>
      <c r="B2" s="232" t="str">
        <f>'Memória de Cálculo'!B2</f>
        <v>RUA PROJETADA S/N, BAIRRO FREI DAMIÃO, SANTA LUZIA -PB</v>
      </c>
      <c r="C2" s="233"/>
      <c r="D2" s="233"/>
      <c r="E2" s="233"/>
      <c r="F2" s="233"/>
      <c r="G2" s="233"/>
      <c r="H2" s="234"/>
      <c r="I2" s="165">
        <f>'Memória de Cálculo'!C2</f>
        <v>1599381.24</v>
      </c>
      <c r="J2" s="166"/>
      <c r="K2" s="167"/>
      <c r="L2" s="176"/>
      <c r="M2" s="177"/>
    </row>
    <row r="3" spans="1:13" ht="19.5" customHeight="1" thickBot="1" x14ac:dyDescent="0.25">
      <c r="A3" s="1" t="s">
        <v>15</v>
      </c>
      <c r="B3" s="235" t="str">
        <f>'Memória de Cálculo'!B3</f>
        <v>SINAPI - 10/2023 / ORSE - 09/2023</v>
      </c>
      <c r="C3" s="236"/>
      <c r="D3" s="236"/>
      <c r="E3" s="236"/>
      <c r="F3" s="236"/>
      <c r="G3" s="236"/>
      <c r="H3" s="237"/>
      <c r="I3" s="156" t="s">
        <v>70</v>
      </c>
      <c r="J3" s="164"/>
      <c r="K3" s="157"/>
      <c r="L3" s="176"/>
      <c r="M3" s="177"/>
    </row>
    <row r="4" spans="1:13" ht="49.5" customHeight="1" thickBot="1" x14ac:dyDescent="0.25">
      <c r="A4" s="2" t="s">
        <v>74</v>
      </c>
      <c r="B4" s="238" t="str">
        <f>'Memória de Cálculo'!B4</f>
        <v>Conforme tabela de encargos: Desonerados - Horista: 85,69% Mensalista: 48,16%</v>
      </c>
      <c r="C4" s="239"/>
      <c r="D4" s="239"/>
      <c r="E4" s="239"/>
      <c r="F4" s="239"/>
      <c r="G4" s="239"/>
      <c r="H4" s="240"/>
      <c r="I4" s="168">
        <f>'Memória de Cálculo'!C4</f>
        <v>0.26369999999999999</v>
      </c>
      <c r="J4" s="169"/>
      <c r="K4" s="170"/>
      <c r="L4" s="245" t="str">
        <f>'Memória de Cálculo'!E4</f>
        <v>ESTADO DA PARAÍBA
PREFEITURA MUNICIPAL DE SANTA LUZIA - PB</v>
      </c>
      <c r="M4" s="246"/>
    </row>
    <row r="5" spans="1:13" ht="5.25" customHeight="1" x14ac:dyDescent="0.2">
      <c r="A5" s="243"/>
      <c r="B5" s="244"/>
      <c r="C5" s="244"/>
      <c r="D5" s="244"/>
      <c r="E5" s="244"/>
      <c r="F5" s="244"/>
      <c r="G5" s="244"/>
    </row>
    <row r="6" spans="1:13" ht="16.5" customHeight="1" x14ac:dyDescent="0.2">
      <c r="A6" s="241" t="s">
        <v>48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</row>
    <row r="7" spans="1:13" ht="5.25" customHeight="1" x14ac:dyDescent="0.25">
      <c r="A7" s="46"/>
      <c r="B7" s="46"/>
      <c r="C7" s="46"/>
      <c r="D7" s="46"/>
      <c r="E7" s="46"/>
      <c r="F7" s="46"/>
      <c r="G7" s="46"/>
    </row>
    <row r="8" spans="1:13" ht="15" x14ac:dyDescent="0.2">
      <c r="A8" s="8" t="s">
        <v>0</v>
      </c>
      <c r="B8" s="8" t="s">
        <v>1</v>
      </c>
      <c r="C8" s="6" t="s">
        <v>44</v>
      </c>
      <c r="D8" s="6" t="s">
        <v>43</v>
      </c>
      <c r="E8" s="6" t="s">
        <v>42</v>
      </c>
      <c r="F8" s="6" t="s">
        <v>41</v>
      </c>
      <c r="G8" s="64" t="s">
        <v>77</v>
      </c>
      <c r="H8" s="64" t="s">
        <v>78</v>
      </c>
      <c r="I8" s="6" t="s">
        <v>1238</v>
      </c>
      <c r="J8" s="6" t="s">
        <v>1239</v>
      </c>
      <c r="K8" s="6" t="s">
        <v>1240</v>
      </c>
      <c r="L8" s="6" t="s">
        <v>1241</v>
      </c>
      <c r="M8" s="6" t="s">
        <v>1242</v>
      </c>
    </row>
    <row r="9" spans="1:13" ht="24" customHeight="1" thickBot="1" x14ac:dyDescent="0.25">
      <c r="A9" s="96" t="s">
        <v>4</v>
      </c>
      <c r="B9" s="96" t="s">
        <v>5</v>
      </c>
      <c r="C9" s="97" t="s">
        <v>1148</v>
      </c>
      <c r="D9" s="123" t="s">
        <v>1148</v>
      </c>
      <c r="E9" s="90" t="s">
        <v>40</v>
      </c>
      <c r="F9" s="90" t="s">
        <v>40</v>
      </c>
      <c r="G9" s="90" t="s">
        <v>40</v>
      </c>
      <c r="H9" s="90" t="s">
        <v>40</v>
      </c>
      <c r="I9" s="90" t="s">
        <v>40</v>
      </c>
      <c r="J9" s="90" t="s">
        <v>40</v>
      </c>
      <c r="K9" s="90" t="s">
        <v>40</v>
      </c>
      <c r="L9" s="90" t="s">
        <v>40</v>
      </c>
      <c r="M9" s="90" t="s">
        <v>40</v>
      </c>
    </row>
    <row r="10" spans="1:13" ht="24" customHeight="1" thickTop="1" thickBot="1" x14ac:dyDescent="0.25">
      <c r="A10" s="96" t="s">
        <v>8</v>
      </c>
      <c r="B10" s="96" t="s">
        <v>203</v>
      </c>
      <c r="C10" s="97" t="s">
        <v>1149</v>
      </c>
      <c r="D10" s="123" t="s">
        <v>1150</v>
      </c>
      <c r="E10" s="123" t="s">
        <v>1151</v>
      </c>
      <c r="F10" s="90" t="s">
        <v>40</v>
      </c>
      <c r="G10" s="90" t="s">
        <v>40</v>
      </c>
      <c r="H10" s="90" t="s">
        <v>40</v>
      </c>
      <c r="I10" s="90" t="s">
        <v>40</v>
      </c>
      <c r="J10" s="90" t="s">
        <v>40</v>
      </c>
      <c r="K10" s="90" t="s">
        <v>40</v>
      </c>
      <c r="L10" s="90" t="s">
        <v>40</v>
      </c>
      <c r="M10" s="90" t="s">
        <v>40</v>
      </c>
    </row>
    <row r="11" spans="1:13" ht="27" thickTop="1" thickBot="1" x14ac:dyDescent="0.25">
      <c r="A11" s="96" t="s">
        <v>242</v>
      </c>
      <c r="B11" s="96" t="s">
        <v>243</v>
      </c>
      <c r="C11" s="97" t="s">
        <v>1152</v>
      </c>
      <c r="D11" s="123" t="s">
        <v>1153</v>
      </c>
      <c r="E11" s="123" t="s">
        <v>1153</v>
      </c>
      <c r="F11" s="123" t="s">
        <v>1154</v>
      </c>
      <c r="G11" s="90" t="s">
        <v>40</v>
      </c>
      <c r="H11" s="90" t="s">
        <v>40</v>
      </c>
      <c r="I11" s="90" t="s">
        <v>40</v>
      </c>
      <c r="J11" s="90" t="s">
        <v>40</v>
      </c>
      <c r="K11" s="90" t="s">
        <v>40</v>
      </c>
      <c r="L11" s="90" t="s">
        <v>40</v>
      </c>
      <c r="M11" s="90" t="s">
        <v>40</v>
      </c>
    </row>
    <row r="12" spans="1:13" ht="27" thickTop="1" thickBot="1" x14ac:dyDescent="0.25">
      <c r="A12" s="96" t="s">
        <v>287</v>
      </c>
      <c r="B12" s="96" t="s">
        <v>288</v>
      </c>
      <c r="C12" s="97" t="s">
        <v>1155</v>
      </c>
      <c r="D12" s="90" t="s">
        <v>40</v>
      </c>
      <c r="E12" s="123" t="s">
        <v>1156</v>
      </c>
      <c r="F12" s="123" t="s">
        <v>1157</v>
      </c>
      <c r="G12" s="123" t="s">
        <v>1157</v>
      </c>
      <c r="H12" s="90" t="s">
        <v>40</v>
      </c>
      <c r="I12" s="90" t="s">
        <v>40</v>
      </c>
      <c r="J12" s="90" t="s">
        <v>40</v>
      </c>
      <c r="K12" s="90" t="s">
        <v>40</v>
      </c>
      <c r="L12" s="90" t="s">
        <v>40</v>
      </c>
      <c r="M12" s="90" t="s">
        <v>40</v>
      </c>
    </row>
    <row r="13" spans="1:13" ht="27" thickTop="1" thickBot="1" x14ac:dyDescent="0.25">
      <c r="A13" s="96" t="s">
        <v>374</v>
      </c>
      <c r="B13" s="96" t="s">
        <v>375</v>
      </c>
      <c r="C13" s="97" t="s">
        <v>1158</v>
      </c>
      <c r="D13" s="90" t="s">
        <v>40</v>
      </c>
      <c r="E13" s="90" t="s">
        <v>40</v>
      </c>
      <c r="F13" s="90" t="s">
        <v>40</v>
      </c>
      <c r="G13" s="123" t="s">
        <v>1159</v>
      </c>
      <c r="H13" s="123" t="s">
        <v>1160</v>
      </c>
      <c r="I13" s="123" t="s">
        <v>1159</v>
      </c>
      <c r="J13" s="90" t="s">
        <v>40</v>
      </c>
      <c r="K13" s="90" t="s">
        <v>40</v>
      </c>
      <c r="L13" s="90" t="s">
        <v>40</v>
      </c>
      <c r="M13" s="90" t="s">
        <v>40</v>
      </c>
    </row>
    <row r="14" spans="1:13" ht="27" thickTop="1" thickBot="1" x14ac:dyDescent="0.25">
      <c r="A14" s="96" t="s">
        <v>382</v>
      </c>
      <c r="B14" s="96" t="s">
        <v>383</v>
      </c>
      <c r="C14" s="97" t="s">
        <v>1161</v>
      </c>
      <c r="D14" s="90" t="s">
        <v>40</v>
      </c>
      <c r="E14" s="90" t="s">
        <v>40</v>
      </c>
      <c r="F14" s="90" t="s">
        <v>40</v>
      </c>
      <c r="G14" s="90" t="s">
        <v>40</v>
      </c>
      <c r="H14" s="90" t="s">
        <v>40</v>
      </c>
      <c r="I14" s="90" t="s">
        <v>40</v>
      </c>
      <c r="J14" s="123" t="s">
        <v>1162</v>
      </c>
      <c r="K14" s="123" t="s">
        <v>1163</v>
      </c>
      <c r="L14" s="123" t="s">
        <v>1164</v>
      </c>
      <c r="M14" s="90" t="s">
        <v>40</v>
      </c>
    </row>
    <row r="15" spans="1:13" ht="27" thickTop="1" thickBot="1" x14ac:dyDescent="0.25">
      <c r="A15" s="96" t="s">
        <v>416</v>
      </c>
      <c r="B15" s="96" t="s">
        <v>417</v>
      </c>
      <c r="C15" s="97" t="s">
        <v>1165</v>
      </c>
      <c r="D15" s="90" t="s">
        <v>40</v>
      </c>
      <c r="E15" s="90" t="s">
        <v>40</v>
      </c>
      <c r="F15" s="90" t="s">
        <v>40</v>
      </c>
      <c r="G15" s="90" t="s">
        <v>40</v>
      </c>
      <c r="H15" s="123" t="s">
        <v>1166</v>
      </c>
      <c r="I15" s="123" t="s">
        <v>1167</v>
      </c>
      <c r="J15" s="90" t="s">
        <v>40</v>
      </c>
      <c r="K15" s="90" t="s">
        <v>40</v>
      </c>
      <c r="L15" s="90" t="s">
        <v>40</v>
      </c>
      <c r="M15" s="90" t="s">
        <v>40</v>
      </c>
    </row>
    <row r="16" spans="1:13" ht="27" thickTop="1" thickBot="1" x14ac:dyDescent="0.25">
      <c r="A16" s="96" t="s">
        <v>434</v>
      </c>
      <c r="B16" s="96" t="s">
        <v>435</v>
      </c>
      <c r="C16" s="97" t="s">
        <v>1168</v>
      </c>
      <c r="D16" s="90" t="s">
        <v>40</v>
      </c>
      <c r="E16" s="90" t="s">
        <v>40</v>
      </c>
      <c r="F16" s="90" t="s">
        <v>40</v>
      </c>
      <c r="G16" s="90" t="s">
        <v>40</v>
      </c>
      <c r="H16" s="123" t="s">
        <v>1169</v>
      </c>
      <c r="I16" s="123" t="s">
        <v>1170</v>
      </c>
      <c r="J16" s="123" t="s">
        <v>1170</v>
      </c>
      <c r="K16" s="90" t="s">
        <v>40</v>
      </c>
      <c r="L16" s="90" t="s">
        <v>40</v>
      </c>
      <c r="M16" s="90" t="s">
        <v>40</v>
      </c>
    </row>
    <row r="17" spans="1:13" ht="30.75" customHeight="1" thickTop="1" thickBot="1" x14ac:dyDescent="0.25">
      <c r="A17" s="96" t="s">
        <v>463</v>
      </c>
      <c r="B17" s="96" t="s">
        <v>464</v>
      </c>
      <c r="C17" s="97" t="s">
        <v>1171</v>
      </c>
      <c r="D17" s="90" t="s">
        <v>40</v>
      </c>
      <c r="E17" s="90" t="s">
        <v>40</v>
      </c>
      <c r="F17" s="90" t="s">
        <v>40</v>
      </c>
      <c r="G17" s="90" t="s">
        <v>40</v>
      </c>
      <c r="H17" s="90" t="s">
        <v>40</v>
      </c>
      <c r="I17" s="90" t="s">
        <v>40</v>
      </c>
      <c r="J17" s="90" t="s">
        <v>40</v>
      </c>
      <c r="K17" s="123" t="s">
        <v>1172</v>
      </c>
      <c r="L17" s="123" t="s">
        <v>1173</v>
      </c>
      <c r="M17" s="123" t="s">
        <v>1173</v>
      </c>
    </row>
    <row r="18" spans="1:13" ht="27" thickTop="1" thickBot="1" x14ac:dyDescent="0.25">
      <c r="A18" s="96" t="s">
        <v>489</v>
      </c>
      <c r="B18" s="96" t="s">
        <v>490</v>
      </c>
      <c r="C18" s="97" t="s">
        <v>1174</v>
      </c>
      <c r="D18" s="90" t="s">
        <v>40</v>
      </c>
      <c r="E18" s="90" t="s">
        <v>40</v>
      </c>
      <c r="F18" s="90" t="s">
        <v>40</v>
      </c>
      <c r="G18" s="90" t="s">
        <v>40</v>
      </c>
      <c r="H18" s="90" t="s">
        <v>40</v>
      </c>
      <c r="I18" s="90" t="s">
        <v>40</v>
      </c>
      <c r="J18" s="123" t="s">
        <v>1175</v>
      </c>
      <c r="K18" s="123" t="s">
        <v>1176</v>
      </c>
      <c r="L18" s="90" t="s">
        <v>40</v>
      </c>
      <c r="M18" s="90" t="s">
        <v>40</v>
      </c>
    </row>
    <row r="19" spans="1:13" ht="27" thickTop="1" thickBot="1" x14ac:dyDescent="0.25">
      <c r="A19" s="96" t="s">
        <v>500</v>
      </c>
      <c r="B19" s="96" t="s">
        <v>501</v>
      </c>
      <c r="C19" s="97" t="s">
        <v>1177</v>
      </c>
      <c r="D19" s="90" t="s">
        <v>40</v>
      </c>
      <c r="E19" s="90" t="s">
        <v>40</v>
      </c>
      <c r="F19" s="90" t="s">
        <v>40</v>
      </c>
      <c r="G19" s="123" t="s">
        <v>1178</v>
      </c>
      <c r="H19" s="90" t="s">
        <v>40</v>
      </c>
      <c r="I19" s="90" t="s">
        <v>40</v>
      </c>
      <c r="J19" s="90" t="s">
        <v>40</v>
      </c>
      <c r="K19" s="90" t="s">
        <v>40</v>
      </c>
      <c r="L19" s="123" t="s">
        <v>1179</v>
      </c>
      <c r="M19" s="123" t="s">
        <v>1179</v>
      </c>
    </row>
    <row r="20" spans="1:13" ht="27" thickTop="1" thickBot="1" x14ac:dyDescent="0.25">
      <c r="A20" s="96" t="s">
        <v>593</v>
      </c>
      <c r="B20" s="96" t="s">
        <v>594</v>
      </c>
      <c r="C20" s="97" t="s">
        <v>1180</v>
      </c>
      <c r="D20" s="90" t="s">
        <v>40</v>
      </c>
      <c r="E20" s="90" t="s">
        <v>40</v>
      </c>
      <c r="F20" s="90" t="s">
        <v>40</v>
      </c>
      <c r="G20" s="90" t="s">
        <v>40</v>
      </c>
      <c r="H20" s="123" t="s">
        <v>1181</v>
      </c>
      <c r="I20" s="123" t="s">
        <v>1181</v>
      </c>
      <c r="J20" s="90" t="s">
        <v>40</v>
      </c>
      <c r="K20" s="90" t="s">
        <v>40</v>
      </c>
      <c r="L20" s="90" t="s">
        <v>40</v>
      </c>
      <c r="M20" s="90" t="s">
        <v>40</v>
      </c>
    </row>
    <row r="21" spans="1:13" ht="27" thickTop="1" thickBot="1" x14ac:dyDescent="0.25">
      <c r="A21" s="96" t="s">
        <v>719</v>
      </c>
      <c r="B21" s="96" t="s">
        <v>720</v>
      </c>
      <c r="C21" s="97" t="s">
        <v>1182</v>
      </c>
      <c r="D21" s="90" t="s">
        <v>40</v>
      </c>
      <c r="E21" s="90" t="s">
        <v>40</v>
      </c>
      <c r="F21" s="90" t="s">
        <v>40</v>
      </c>
      <c r="G21" s="90" t="s">
        <v>40</v>
      </c>
      <c r="H21" s="90" t="s">
        <v>40</v>
      </c>
      <c r="I21" s="123" t="s">
        <v>1183</v>
      </c>
      <c r="J21" s="123" t="s">
        <v>1184</v>
      </c>
      <c r="K21" s="123" t="s">
        <v>1185</v>
      </c>
      <c r="L21" s="123" t="s">
        <v>1186</v>
      </c>
      <c r="M21" s="90" t="s">
        <v>40</v>
      </c>
    </row>
    <row r="22" spans="1:13" ht="27" thickTop="1" thickBot="1" x14ac:dyDescent="0.25">
      <c r="A22" s="96" t="s">
        <v>811</v>
      </c>
      <c r="B22" s="96" t="s">
        <v>812</v>
      </c>
      <c r="C22" s="97" t="s">
        <v>1187</v>
      </c>
      <c r="D22" s="90" t="s">
        <v>40</v>
      </c>
      <c r="E22" s="90" t="s">
        <v>40</v>
      </c>
      <c r="F22" s="90" t="s">
        <v>40</v>
      </c>
      <c r="G22" s="90" t="s">
        <v>40</v>
      </c>
      <c r="H22" s="90" t="s">
        <v>40</v>
      </c>
      <c r="I22" s="90" t="s">
        <v>40</v>
      </c>
      <c r="J22" s="90" t="s">
        <v>40</v>
      </c>
      <c r="K22" s="123" t="s">
        <v>1188</v>
      </c>
      <c r="L22" s="123" t="s">
        <v>1189</v>
      </c>
      <c r="M22" s="123" t="s">
        <v>1189</v>
      </c>
    </row>
    <row r="23" spans="1:13" ht="27" thickTop="1" thickBot="1" x14ac:dyDescent="0.25">
      <c r="A23" s="96" t="s">
        <v>830</v>
      </c>
      <c r="B23" s="96" t="s">
        <v>831</v>
      </c>
      <c r="C23" s="97" t="s">
        <v>1190</v>
      </c>
      <c r="D23" s="90" t="s">
        <v>40</v>
      </c>
      <c r="E23" s="90" t="s">
        <v>40</v>
      </c>
      <c r="F23" s="90" t="s">
        <v>40</v>
      </c>
      <c r="G23" s="90" t="s">
        <v>40</v>
      </c>
      <c r="H23" s="90" t="s">
        <v>40</v>
      </c>
      <c r="I23" s="90" t="s">
        <v>40</v>
      </c>
      <c r="J23" s="90" t="s">
        <v>40</v>
      </c>
      <c r="K23" s="90" t="s">
        <v>40</v>
      </c>
      <c r="L23" s="123" t="s">
        <v>1191</v>
      </c>
      <c r="M23" s="123" t="s">
        <v>1191</v>
      </c>
    </row>
    <row r="24" spans="1:13" ht="27" thickTop="1" thickBot="1" x14ac:dyDescent="0.25">
      <c r="A24" s="96" t="s">
        <v>844</v>
      </c>
      <c r="B24" s="96" t="s">
        <v>845</v>
      </c>
      <c r="C24" s="97" t="s">
        <v>1192</v>
      </c>
      <c r="D24" s="90" t="s">
        <v>40</v>
      </c>
      <c r="E24" s="90" t="s">
        <v>40</v>
      </c>
      <c r="F24" s="90" t="s">
        <v>40</v>
      </c>
      <c r="G24" s="90" t="s">
        <v>40</v>
      </c>
      <c r="H24" s="90" t="s">
        <v>40</v>
      </c>
      <c r="I24" s="90" t="s">
        <v>40</v>
      </c>
      <c r="J24" s="90" t="s">
        <v>40</v>
      </c>
      <c r="K24" s="90" t="s">
        <v>40</v>
      </c>
      <c r="L24" s="123" t="s">
        <v>1193</v>
      </c>
      <c r="M24" s="123" t="s">
        <v>1194</v>
      </c>
    </row>
    <row r="25" spans="1:13" ht="27" thickTop="1" thickBot="1" x14ac:dyDescent="0.25">
      <c r="A25" s="96" t="s">
        <v>885</v>
      </c>
      <c r="B25" s="96" t="s">
        <v>886</v>
      </c>
      <c r="C25" s="97" t="s">
        <v>1195</v>
      </c>
      <c r="D25" s="90" t="s">
        <v>40</v>
      </c>
      <c r="E25" s="90" t="s">
        <v>40</v>
      </c>
      <c r="F25" s="90" t="s">
        <v>40</v>
      </c>
      <c r="G25" s="90" t="s">
        <v>40</v>
      </c>
      <c r="H25" s="90" t="s">
        <v>40</v>
      </c>
      <c r="I25" s="90" t="s">
        <v>40</v>
      </c>
      <c r="J25" s="90" t="s">
        <v>40</v>
      </c>
      <c r="K25" s="90" t="s">
        <v>40</v>
      </c>
      <c r="L25" s="90" t="s">
        <v>40</v>
      </c>
      <c r="M25" s="123" t="s">
        <v>1195</v>
      </c>
    </row>
    <row r="26" spans="1:13" ht="15" thickTop="1" x14ac:dyDescent="0.2">
      <c r="A26" s="231" t="s">
        <v>1196</v>
      </c>
      <c r="B26" s="231"/>
      <c r="C26" s="9"/>
      <c r="D26" s="4" t="s">
        <v>1197</v>
      </c>
      <c r="E26" s="4" t="s">
        <v>1198</v>
      </c>
      <c r="F26" s="4" t="s">
        <v>1199</v>
      </c>
      <c r="G26" s="4" t="s">
        <v>1200</v>
      </c>
      <c r="H26" s="4" t="s">
        <v>1201</v>
      </c>
      <c r="I26" s="4" t="s">
        <v>1202</v>
      </c>
      <c r="J26" s="4" t="s">
        <v>1203</v>
      </c>
      <c r="K26" s="4" t="s">
        <v>1204</v>
      </c>
      <c r="L26" s="4" t="s">
        <v>1205</v>
      </c>
      <c r="M26" s="4" t="s">
        <v>1206</v>
      </c>
    </row>
    <row r="27" spans="1:13" x14ac:dyDescent="0.2">
      <c r="A27" s="231" t="s">
        <v>1207</v>
      </c>
      <c r="B27" s="231"/>
      <c r="C27" s="9"/>
      <c r="D27" s="4" t="s">
        <v>1208</v>
      </c>
      <c r="E27" s="4" t="s">
        <v>1209</v>
      </c>
      <c r="F27" s="4" t="s">
        <v>1210</v>
      </c>
      <c r="G27" s="4" t="s">
        <v>1211</v>
      </c>
      <c r="H27" s="4" t="s">
        <v>1212</v>
      </c>
      <c r="I27" s="4" t="s">
        <v>1213</v>
      </c>
      <c r="J27" s="4" t="s">
        <v>1214</v>
      </c>
      <c r="K27" s="4" t="s">
        <v>1215</v>
      </c>
      <c r="L27" s="4" t="s">
        <v>1216</v>
      </c>
      <c r="M27" s="4" t="s">
        <v>1217</v>
      </c>
    </row>
    <row r="28" spans="1:13" x14ac:dyDescent="0.2">
      <c r="A28" s="231" t="s">
        <v>1218</v>
      </c>
      <c r="B28" s="231"/>
      <c r="C28" s="9"/>
      <c r="D28" s="4" t="s">
        <v>1197</v>
      </c>
      <c r="E28" s="4" t="s">
        <v>1219</v>
      </c>
      <c r="F28" s="4" t="s">
        <v>1220</v>
      </c>
      <c r="G28" s="4" t="s">
        <v>1221</v>
      </c>
      <c r="H28" s="4" t="s">
        <v>1222</v>
      </c>
      <c r="I28" s="4" t="s">
        <v>1223</v>
      </c>
      <c r="J28" s="4" t="s">
        <v>1224</v>
      </c>
      <c r="K28" s="4" t="s">
        <v>1225</v>
      </c>
      <c r="L28" s="4" t="s">
        <v>1226</v>
      </c>
      <c r="M28" s="4" t="s">
        <v>1227</v>
      </c>
    </row>
    <row r="29" spans="1:13" x14ac:dyDescent="0.2">
      <c r="A29" s="231" t="s">
        <v>1228</v>
      </c>
      <c r="B29" s="231"/>
      <c r="C29" s="9"/>
      <c r="D29" s="4" t="s">
        <v>1208</v>
      </c>
      <c r="E29" s="4" t="s">
        <v>1229</v>
      </c>
      <c r="F29" s="4" t="s">
        <v>1230</v>
      </c>
      <c r="G29" s="4" t="s">
        <v>1231</v>
      </c>
      <c r="H29" s="4" t="s">
        <v>1232</v>
      </c>
      <c r="I29" s="4" t="s">
        <v>1233</v>
      </c>
      <c r="J29" s="4" t="s">
        <v>1234</v>
      </c>
      <c r="K29" s="4" t="s">
        <v>1235</v>
      </c>
      <c r="L29" s="4" t="s">
        <v>1236</v>
      </c>
      <c r="M29" s="4" t="s">
        <v>1237</v>
      </c>
    </row>
  </sheetData>
  <mergeCells count="15">
    <mergeCell ref="A26:B26"/>
    <mergeCell ref="A27:B27"/>
    <mergeCell ref="A28:B28"/>
    <mergeCell ref="A29:B29"/>
    <mergeCell ref="B2:H2"/>
    <mergeCell ref="B3:H3"/>
    <mergeCell ref="B4:H4"/>
    <mergeCell ref="A6:M6"/>
    <mergeCell ref="A5:G5"/>
    <mergeCell ref="L1:M3"/>
    <mergeCell ref="L4:M4"/>
    <mergeCell ref="I1:K1"/>
    <mergeCell ref="I2:K2"/>
    <mergeCell ref="I3:K3"/>
    <mergeCell ref="I4:K4"/>
  </mergeCells>
  <pageMargins left="0.5" right="0.5" top="1" bottom="1" header="0.5" footer="0.5"/>
  <pageSetup paperSize="8" scale="47" orientation="portrait" r:id="rId1"/>
  <headerFooter>
    <oddHeader>&amp;L &amp;C &amp;R</oddHeader>
    <oddFooter>&amp;L &amp;C 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44"/>
  <sheetViews>
    <sheetView showOutlineSymbols="0" showWhiteSpace="0" view="pageBreakPreview" zoomScale="90" zoomScaleNormal="100" zoomScaleSheetLayoutView="90" workbookViewId="0">
      <selection activeCell="L16" sqref="L16"/>
    </sheetView>
  </sheetViews>
  <sheetFormatPr defaultRowHeight="14.25" x14ac:dyDescent="0.2"/>
  <cols>
    <col min="1" max="1" width="14.125" customWidth="1"/>
    <col min="2" max="3" width="14.625" customWidth="1"/>
    <col min="4" max="4" width="31.375" customWidth="1"/>
    <col min="5" max="6" width="8.875" customWidth="1"/>
    <col min="7" max="7" width="14.25" customWidth="1"/>
    <col min="8" max="10" width="10.5" customWidth="1"/>
    <col min="11" max="11" width="14" bestFit="1" customWidth="1"/>
  </cols>
  <sheetData>
    <row r="1" spans="1:24" ht="18.75" customHeight="1" x14ac:dyDescent="0.2">
      <c r="A1" s="1" t="s">
        <v>13</v>
      </c>
      <c r="B1" s="185" t="str">
        <f>'Memória de Cálculo'!B1</f>
        <v>PROJETO DE CONSTRUÇÃO DE UBS</v>
      </c>
      <c r="C1" s="185"/>
      <c r="D1" s="185"/>
      <c r="E1" s="156" t="s">
        <v>14</v>
      </c>
      <c r="F1" s="164"/>
      <c r="G1" s="157"/>
      <c r="H1" s="174" t="e" vm="1">
        <v>#VALUE!</v>
      </c>
      <c r="I1" s="193"/>
      <c r="J1" s="175"/>
    </row>
    <row r="2" spans="1:24" ht="33.75" customHeight="1" thickBot="1" x14ac:dyDescent="0.25">
      <c r="A2" s="2" t="s">
        <v>69</v>
      </c>
      <c r="B2" s="186" t="str">
        <f>'Memória de Cálculo'!B2</f>
        <v>RUA PROJETADA S/N, BAIRRO FREI DAMIÃO, SANTA LUZIA -PB</v>
      </c>
      <c r="C2" s="186"/>
      <c r="D2" s="186"/>
      <c r="E2" s="165">
        <f>'Memória de Cálculo'!C2</f>
        <v>1599381.24</v>
      </c>
      <c r="F2" s="166"/>
      <c r="G2" s="167"/>
      <c r="H2" s="176"/>
      <c r="I2" s="194"/>
      <c r="J2" s="177"/>
    </row>
    <row r="3" spans="1:24" ht="18.75" customHeight="1" x14ac:dyDescent="0.2">
      <c r="A3" s="1" t="s">
        <v>15</v>
      </c>
      <c r="B3" s="187" t="str">
        <f>'Memória de Cálculo'!B3</f>
        <v>SINAPI - 10/2023 / ORSE - 09/2023</v>
      </c>
      <c r="C3" s="188"/>
      <c r="D3" s="189"/>
      <c r="E3" s="156" t="s">
        <v>70</v>
      </c>
      <c r="F3" s="164"/>
      <c r="G3" s="157"/>
      <c r="H3" s="176"/>
      <c r="I3" s="194"/>
      <c r="J3" s="177"/>
    </row>
    <row r="4" spans="1:24" ht="18.75" customHeight="1" thickBot="1" x14ac:dyDescent="0.25">
      <c r="A4" s="33" t="s">
        <v>74</v>
      </c>
      <c r="B4" s="171" t="str">
        <f>'Memória de Cálculo'!B4</f>
        <v>Conforme tabela de encargos: Desonerados - Horista: 85,69% Mensalista: 48,16%</v>
      </c>
      <c r="C4" s="172"/>
      <c r="D4" s="173"/>
      <c r="E4" s="168">
        <f>J28</f>
        <v>0.26369999999999999</v>
      </c>
      <c r="F4" s="169"/>
      <c r="G4" s="170"/>
      <c r="H4" s="178" t="str">
        <f>'Memória de Cálculo'!E4</f>
        <v>ESTADO DA PARAÍBA
PREFEITURA MUNICIPAL DE SANTA LUZIA - PB</v>
      </c>
      <c r="I4" s="195"/>
      <c r="J4" s="179"/>
    </row>
    <row r="5" spans="1:24" ht="32.25" customHeight="1" thickBot="1" x14ac:dyDescent="0.25">
      <c r="A5" s="3"/>
      <c r="B5" s="182"/>
      <c r="C5" s="183"/>
      <c r="D5" s="183"/>
      <c r="E5" s="183"/>
      <c r="F5" s="183"/>
      <c r="G5" s="183"/>
      <c r="H5" s="180"/>
      <c r="I5" s="249"/>
      <c r="J5" s="181"/>
    </row>
    <row r="6" spans="1:24" ht="5.25" customHeight="1" thickBot="1" x14ac:dyDescent="0.25">
      <c r="A6" s="44"/>
      <c r="B6" s="45"/>
      <c r="C6" s="45"/>
      <c r="D6" s="45"/>
      <c r="E6" s="45"/>
      <c r="F6" s="45"/>
      <c r="G6" s="45"/>
      <c r="H6" s="42"/>
      <c r="I6" s="42"/>
    </row>
    <row r="7" spans="1:24" ht="19.5" customHeight="1" thickBot="1" x14ac:dyDescent="0.25">
      <c r="A7" s="153" t="s">
        <v>112</v>
      </c>
      <c r="B7" s="162"/>
      <c r="C7" s="162"/>
      <c r="D7" s="162"/>
      <c r="E7" s="162"/>
      <c r="F7" s="162"/>
      <c r="G7" s="162"/>
      <c r="H7" s="162"/>
      <c r="I7" s="162"/>
      <c r="J7" s="163"/>
    </row>
    <row r="8" spans="1:24" ht="32.25" customHeight="1" x14ac:dyDescent="0.2">
      <c r="A8" s="251"/>
      <c r="B8" s="251"/>
      <c r="C8" s="251"/>
      <c r="D8" s="5"/>
      <c r="E8" s="4"/>
      <c r="F8" s="231"/>
      <c r="G8" s="251"/>
      <c r="H8" s="277"/>
      <c r="I8" s="251"/>
      <c r="J8" s="251"/>
    </row>
    <row r="9" spans="1:24" x14ac:dyDescent="0.2">
      <c r="A9" s="262" t="s">
        <v>87</v>
      </c>
      <c r="B9" s="262"/>
      <c r="C9" s="262"/>
      <c r="D9" s="262"/>
      <c r="E9" s="262"/>
      <c r="F9" s="262"/>
      <c r="G9" s="262"/>
      <c r="H9" s="262"/>
      <c r="I9" s="263">
        <v>0.4</v>
      </c>
      <c r="J9" s="263"/>
    </row>
    <row r="10" spans="1:24" x14ac:dyDescent="0.2">
      <c r="A10" s="264" t="s">
        <v>88</v>
      </c>
      <c r="B10" s="264"/>
      <c r="C10" s="264"/>
      <c r="D10" s="264"/>
      <c r="E10" s="264"/>
      <c r="F10" s="264"/>
      <c r="G10" s="264"/>
      <c r="H10" s="264"/>
      <c r="I10" s="263">
        <v>0.05</v>
      </c>
      <c r="J10" s="263"/>
    </row>
    <row r="11" spans="1:24" ht="15" thickBot="1" x14ac:dyDescent="0.25">
      <c r="A11" s="4"/>
      <c r="B11" s="4"/>
      <c r="C11" s="4"/>
      <c r="D11" s="5"/>
      <c r="E11" s="4"/>
      <c r="F11" s="9"/>
      <c r="G11" s="4"/>
      <c r="H11" s="32"/>
      <c r="I11" s="4"/>
      <c r="J11" s="4"/>
    </row>
    <row r="12" spans="1:24" ht="16.5" thickBot="1" x14ac:dyDescent="0.3">
      <c r="A12" s="278" t="s">
        <v>89</v>
      </c>
      <c r="B12" s="279"/>
      <c r="C12" s="279"/>
      <c r="D12" s="279"/>
      <c r="E12" s="279"/>
      <c r="F12" s="279"/>
      <c r="G12" s="279"/>
      <c r="H12" s="279"/>
      <c r="I12" s="279"/>
      <c r="J12" s="280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spans="1:24" x14ac:dyDescent="0.2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spans="1:24" ht="15" customHeight="1" x14ac:dyDescent="0.2">
      <c r="A14" s="281" t="s">
        <v>90</v>
      </c>
      <c r="B14" s="281"/>
      <c r="C14" s="281"/>
      <c r="D14" s="281"/>
      <c r="E14" s="281"/>
      <c r="F14" s="281"/>
      <c r="G14" s="281"/>
      <c r="H14" s="281"/>
      <c r="I14" s="281"/>
      <c r="J14" s="281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24" ht="15" customHeight="1" x14ac:dyDescent="0.2">
      <c r="A15" s="268" t="s">
        <v>79</v>
      </c>
      <c r="B15" s="268"/>
      <c r="C15" s="268"/>
      <c r="D15" s="268"/>
      <c r="E15" s="268"/>
      <c r="F15" s="268"/>
      <c r="G15" s="268"/>
      <c r="H15" s="268"/>
      <c r="I15" s="268"/>
      <c r="J15" s="268"/>
      <c r="K15" s="66"/>
      <c r="L15" s="256" t="s">
        <v>79</v>
      </c>
      <c r="M15" s="256"/>
      <c r="N15" s="256"/>
      <c r="O15" s="256"/>
      <c r="P15" s="256"/>
      <c r="Q15" s="256"/>
      <c r="R15" s="66"/>
      <c r="S15" s="270" t="s">
        <v>86</v>
      </c>
      <c r="T15" s="270"/>
      <c r="U15" s="270"/>
      <c r="V15" s="270"/>
      <c r="W15" s="270"/>
      <c r="X15" s="270"/>
    </row>
    <row r="16" spans="1:24" x14ac:dyDescent="0.2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6"/>
      <c r="L16" s="66"/>
      <c r="M16" s="66"/>
      <c r="N16" s="66"/>
      <c r="O16" s="66"/>
      <c r="P16" s="66"/>
      <c r="Q16" s="66"/>
      <c r="R16" s="66"/>
      <c r="S16" s="271"/>
      <c r="T16" s="271"/>
      <c r="U16" s="271"/>
      <c r="V16" s="271"/>
      <c r="W16" s="271"/>
      <c r="X16" s="271"/>
    </row>
    <row r="17" spans="1:24" ht="14.25" customHeight="1" x14ac:dyDescent="0.2">
      <c r="A17" s="259" t="s">
        <v>91</v>
      </c>
      <c r="B17" s="259"/>
      <c r="C17" s="259"/>
      <c r="D17" s="259"/>
      <c r="E17" s="259"/>
      <c r="F17" s="259"/>
      <c r="G17" s="259"/>
      <c r="H17" s="259"/>
      <c r="I17" s="259" t="s">
        <v>92</v>
      </c>
      <c r="J17" s="257" t="s">
        <v>93</v>
      </c>
      <c r="K17" s="66"/>
      <c r="L17" s="257" t="s">
        <v>94</v>
      </c>
      <c r="M17" s="257"/>
      <c r="N17" s="257"/>
      <c r="O17" s="269" t="s">
        <v>95</v>
      </c>
      <c r="P17" s="269" t="s">
        <v>96</v>
      </c>
      <c r="Q17" s="269" t="s">
        <v>97</v>
      </c>
      <c r="R17" s="66"/>
      <c r="S17" s="257" t="s">
        <v>94</v>
      </c>
      <c r="T17" s="257"/>
      <c r="U17" s="257"/>
      <c r="V17" s="269" t="s">
        <v>95</v>
      </c>
      <c r="W17" s="269" t="s">
        <v>96</v>
      </c>
      <c r="X17" s="269" t="s">
        <v>97</v>
      </c>
    </row>
    <row r="18" spans="1:24" ht="14.25" customHeight="1" x14ac:dyDescent="0.2">
      <c r="A18" s="259"/>
      <c r="B18" s="259"/>
      <c r="C18" s="259"/>
      <c r="D18" s="259"/>
      <c r="E18" s="259"/>
      <c r="F18" s="259"/>
      <c r="G18" s="259"/>
      <c r="H18" s="259"/>
      <c r="I18" s="259"/>
      <c r="J18" s="257"/>
      <c r="K18" s="66"/>
      <c r="L18" s="257"/>
      <c r="M18" s="257"/>
      <c r="N18" s="257"/>
      <c r="O18" s="269"/>
      <c r="P18" s="269"/>
      <c r="Q18" s="269"/>
      <c r="R18" s="66"/>
      <c r="S18" s="257"/>
      <c r="T18" s="257"/>
      <c r="U18" s="257"/>
      <c r="V18" s="269"/>
      <c r="W18" s="269"/>
      <c r="X18" s="269"/>
    </row>
    <row r="19" spans="1:24" ht="15" x14ac:dyDescent="0.2">
      <c r="A19" s="258" t="str">
        <f>IF($J$20=$A$151,"Encargos Sociais incidentes sobre a mão de obra","Administração Central")</f>
        <v>Administração Central</v>
      </c>
      <c r="B19" s="258"/>
      <c r="C19" s="258"/>
      <c r="D19" s="258"/>
      <c r="E19" s="258"/>
      <c r="F19" s="258"/>
      <c r="G19" s="258"/>
      <c r="H19" s="258"/>
      <c r="I19" s="67" t="s">
        <v>80</v>
      </c>
      <c r="J19" s="75">
        <v>0.03</v>
      </c>
      <c r="K19" s="66"/>
      <c r="L19" s="255" t="s">
        <v>80</v>
      </c>
      <c r="M19" s="255"/>
      <c r="N19" s="255"/>
      <c r="O19" s="68">
        <v>0.03</v>
      </c>
      <c r="P19" s="68">
        <v>0.04</v>
      </c>
      <c r="Q19" s="68">
        <v>5.5E-2</v>
      </c>
      <c r="R19" s="66"/>
      <c r="S19" s="252" t="s">
        <v>80</v>
      </c>
      <c r="T19" s="253"/>
      <c r="U19" s="254"/>
      <c r="V19" s="68">
        <v>3.7999999999999999E-2</v>
      </c>
      <c r="W19" s="68">
        <v>4.0099999999999997E-2</v>
      </c>
      <c r="X19" s="68">
        <v>4.6699999999999998E-2</v>
      </c>
    </row>
    <row r="20" spans="1:24" ht="15" x14ac:dyDescent="0.2">
      <c r="A20" s="258" t="str">
        <f>IF($J$20=$A$151,"Administração Central da empresa ou consultoria - overhead","Seguro e Garantia")</f>
        <v>Seguro e Garantia</v>
      </c>
      <c r="B20" s="258"/>
      <c r="C20" s="258"/>
      <c r="D20" s="258"/>
      <c r="E20" s="258"/>
      <c r="F20" s="258"/>
      <c r="G20" s="258"/>
      <c r="H20" s="258"/>
      <c r="I20" s="67" t="s">
        <v>81</v>
      </c>
      <c r="J20" s="75">
        <v>8.0000000000000002E-3</v>
      </c>
      <c r="K20" s="66"/>
      <c r="L20" s="255" t="s">
        <v>81</v>
      </c>
      <c r="M20" s="255"/>
      <c r="N20" s="255"/>
      <c r="O20" s="68">
        <v>8.0000000000000002E-3</v>
      </c>
      <c r="P20" s="68">
        <v>8.0000000000000002E-3</v>
      </c>
      <c r="Q20" s="68">
        <v>0.01</v>
      </c>
      <c r="R20" s="66"/>
      <c r="S20" s="252" t="s">
        <v>81</v>
      </c>
      <c r="T20" s="253"/>
      <c r="U20" s="254"/>
      <c r="V20" s="68">
        <v>3.2000000000000002E-3</v>
      </c>
      <c r="W20" s="68">
        <v>4.0000000000000001E-3</v>
      </c>
      <c r="X20" s="68">
        <v>7.4000000000000003E-3</v>
      </c>
    </row>
    <row r="21" spans="1:24" ht="15" x14ac:dyDescent="0.2">
      <c r="A21" s="258" t="str">
        <f>IF($J$20=$A$151,"","Risco")</f>
        <v>Risco</v>
      </c>
      <c r="B21" s="258"/>
      <c r="C21" s="258"/>
      <c r="D21" s="258"/>
      <c r="E21" s="258"/>
      <c r="F21" s="258"/>
      <c r="G21" s="258"/>
      <c r="H21" s="258"/>
      <c r="I21" s="67" t="s">
        <v>82</v>
      </c>
      <c r="J21" s="75">
        <v>1.2699999999999999E-2</v>
      </c>
      <c r="K21" s="66"/>
      <c r="L21" s="255" t="s">
        <v>82</v>
      </c>
      <c r="M21" s="255"/>
      <c r="N21" s="255"/>
      <c r="O21" s="68">
        <v>9.7000000000000003E-3</v>
      </c>
      <c r="P21" s="68">
        <v>1.2699999999999999E-2</v>
      </c>
      <c r="Q21" s="68">
        <v>1.2699999999999999E-2</v>
      </c>
      <c r="R21" s="66"/>
      <c r="S21" s="252" t="s">
        <v>82</v>
      </c>
      <c r="T21" s="253"/>
      <c r="U21" s="254"/>
      <c r="V21" s="68">
        <v>5.0000000000000001E-3</v>
      </c>
      <c r="W21" s="68">
        <v>5.6000000000000008E-3</v>
      </c>
      <c r="X21" s="68">
        <v>9.7000000000000003E-3</v>
      </c>
    </row>
    <row r="22" spans="1:24" ht="15" x14ac:dyDescent="0.2">
      <c r="A22" s="258" t="str">
        <f>IF($J$20=$A$151,"","Despesas Financeiras")</f>
        <v>Despesas Financeiras</v>
      </c>
      <c r="B22" s="258"/>
      <c r="C22" s="258"/>
      <c r="D22" s="258"/>
      <c r="E22" s="258"/>
      <c r="F22" s="258"/>
      <c r="G22" s="258"/>
      <c r="H22" s="258"/>
      <c r="I22" s="67" t="s">
        <v>83</v>
      </c>
      <c r="J22" s="75">
        <v>1.23E-2</v>
      </c>
      <c r="K22" s="66"/>
      <c r="L22" s="255" t="s">
        <v>83</v>
      </c>
      <c r="M22" s="255"/>
      <c r="N22" s="255"/>
      <c r="O22" s="68">
        <v>5.8999999999999999E-3</v>
      </c>
      <c r="P22" s="68">
        <v>1.23E-2</v>
      </c>
      <c r="Q22" s="68">
        <v>1.3899999999999999E-2</v>
      </c>
      <c r="R22" s="66"/>
      <c r="S22" s="252" t="s">
        <v>83</v>
      </c>
      <c r="T22" s="253"/>
      <c r="U22" s="254"/>
      <c r="V22" s="68">
        <v>1.0200000000000001E-2</v>
      </c>
      <c r="W22" s="68">
        <v>1.11E-2</v>
      </c>
      <c r="X22" s="68">
        <v>1.21E-2</v>
      </c>
    </row>
    <row r="23" spans="1:24" ht="15" x14ac:dyDescent="0.2">
      <c r="A23" s="258" t="str">
        <f>IF($J$20=$A$151,"Margem bruta da empresa de consultoria","Lucro")</f>
        <v>Lucro</v>
      </c>
      <c r="B23" s="258"/>
      <c r="C23" s="258"/>
      <c r="D23" s="258"/>
      <c r="E23" s="258"/>
      <c r="F23" s="258"/>
      <c r="G23" s="258"/>
      <c r="H23" s="258"/>
      <c r="I23" s="67" t="s">
        <v>84</v>
      </c>
      <c r="J23" s="75">
        <v>6.7500000000000004E-2</v>
      </c>
      <c r="K23" s="66"/>
      <c r="L23" s="255" t="s">
        <v>84</v>
      </c>
      <c r="M23" s="255"/>
      <c r="N23" s="255"/>
      <c r="O23" s="68">
        <v>6.1600000000000002E-2</v>
      </c>
      <c r="P23" s="68">
        <v>7.400000000000001E-2</v>
      </c>
      <c r="Q23" s="68">
        <v>8.9600000000000013E-2</v>
      </c>
      <c r="R23" s="66"/>
      <c r="S23" s="252" t="s">
        <v>84</v>
      </c>
      <c r="T23" s="253"/>
      <c r="U23" s="254"/>
      <c r="V23" s="68">
        <v>6.6400000000000001E-2</v>
      </c>
      <c r="W23" s="68">
        <v>7.2999999999999995E-2</v>
      </c>
      <c r="X23" s="68">
        <v>8.6899999999999991E-2</v>
      </c>
    </row>
    <row r="24" spans="1:24" ht="15" x14ac:dyDescent="0.2">
      <c r="A24" s="258" t="s">
        <v>99</v>
      </c>
      <c r="B24" s="258"/>
      <c r="C24" s="258"/>
      <c r="D24" s="258"/>
      <c r="E24" s="258"/>
      <c r="F24" s="258"/>
      <c r="G24" s="258"/>
      <c r="H24" s="258"/>
      <c r="I24" s="67" t="s">
        <v>100</v>
      </c>
      <c r="J24" s="75">
        <v>3.6499999999999998E-2</v>
      </c>
      <c r="K24" s="66"/>
      <c r="L24" s="255" t="s">
        <v>100</v>
      </c>
      <c r="M24" s="255"/>
      <c r="N24" s="255"/>
      <c r="O24" s="68">
        <v>3.6499999999999998E-2</v>
      </c>
      <c r="P24" s="68">
        <v>3.6499999999999998E-2</v>
      </c>
      <c r="Q24" s="68">
        <v>3.6499999999999998E-2</v>
      </c>
      <c r="R24" s="66"/>
      <c r="S24" s="252" t="s">
        <v>100</v>
      </c>
      <c r="T24" s="253"/>
      <c r="U24" s="254"/>
      <c r="V24" s="68">
        <v>3.6499999999999998E-2</v>
      </c>
      <c r="W24" s="68">
        <v>3.6499999999999998E-2</v>
      </c>
      <c r="X24" s="68">
        <v>3.6499999999999998E-2</v>
      </c>
    </row>
    <row r="25" spans="1:24" ht="15" x14ac:dyDescent="0.2">
      <c r="A25" s="258" t="s">
        <v>101</v>
      </c>
      <c r="B25" s="258"/>
      <c r="C25" s="258"/>
      <c r="D25" s="258"/>
      <c r="E25" s="258"/>
      <c r="F25" s="258"/>
      <c r="G25" s="258"/>
      <c r="H25" s="258"/>
      <c r="I25" s="67" t="s">
        <v>102</v>
      </c>
      <c r="J25" s="68">
        <f>ROUND(I9*I10,4)</f>
        <v>0.02</v>
      </c>
      <c r="K25" s="66"/>
      <c r="L25" s="255" t="s">
        <v>98</v>
      </c>
      <c r="M25" s="255"/>
      <c r="N25" s="255"/>
      <c r="O25" s="68">
        <v>0</v>
      </c>
      <c r="P25" s="68">
        <v>2.5000000000000001E-2</v>
      </c>
      <c r="Q25" s="68">
        <v>0.05</v>
      </c>
      <c r="R25" s="66"/>
      <c r="S25" s="252" t="s">
        <v>98</v>
      </c>
      <c r="T25" s="253"/>
      <c r="U25" s="254"/>
      <c r="V25" s="68">
        <v>0</v>
      </c>
      <c r="W25" s="68">
        <v>2.5000000000000001E-2</v>
      </c>
      <c r="X25" s="68">
        <v>0.05</v>
      </c>
    </row>
    <row r="26" spans="1:24" ht="15" x14ac:dyDescent="0.2">
      <c r="A26" s="258" t="s">
        <v>103</v>
      </c>
      <c r="B26" s="258"/>
      <c r="C26" s="258"/>
      <c r="D26" s="258"/>
      <c r="E26" s="258"/>
      <c r="F26" s="258"/>
      <c r="G26" s="258"/>
      <c r="H26" s="258"/>
      <c r="I26" s="67" t="s">
        <v>104</v>
      </c>
      <c r="J26" s="68">
        <v>4.4999999999999998E-2</v>
      </c>
      <c r="K26" s="66"/>
      <c r="L26" s="255" t="s">
        <v>98</v>
      </c>
      <c r="M26" s="255"/>
      <c r="N26" s="255"/>
      <c r="O26" s="69">
        <v>0</v>
      </c>
      <c r="P26" s="69">
        <v>4.4999999999999998E-2</v>
      </c>
      <c r="Q26" s="69">
        <v>4.4999999999999998E-2</v>
      </c>
      <c r="R26" s="66"/>
      <c r="S26" s="252" t="s">
        <v>98</v>
      </c>
      <c r="T26" s="253"/>
      <c r="U26" s="254"/>
      <c r="V26" s="69">
        <v>0</v>
      </c>
      <c r="W26" s="69">
        <v>4.4999999999999998E-2</v>
      </c>
      <c r="X26" s="69">
        <v>4.4999999999999998E-2</v>
      </c>
    </row>
    <row r="27" spans="1:24" ht="15" customHeight="1" x14ac:dyDescent="0.2">
      <c r="A27" s="276" t="s">
        <v>105</v>
      </c>
      <c r="B27" s="276"/>
      <c r="C27" s="276"/>
      <c r="D27" s="276"/>
      <c r="E27" s="276"/>
      <c r="F27" s="276"/>
      <c r="G27" s="276"/>
      <c r="H27" s="276"/>
      <c r="I27" s="70" t="s">
        <v>85</v>
      </c>
      <c r="J27" s="68">
        <f>ROUND((((1+J19+J20+J21)*(1+J22)*(1+J23)/(1-(J24+J25)))-1),4)</f>
        <v>0.2034</v>
      </c>
      <c r="K27" s="66"/>
      <c r="L27" s="257" t="str">
        <f>IF(((J27&gt;=O27)*AND(J27&lt;=Q27)),"OK","FORA DO INTERVALO")</f>
        <v>OK</v>
      </c>
      <c r="M27" s="257"/>
      <c r="N27" s="257"/>
      <c r="O27" s="68">
        <v>0.2034</v>
      </c>
      <c r="P27" s="68">
        <v>0.22120000000000001</v>
      </c>
      <c r="Q27" s="68">
        <v>0.25</v>
      </c>
      <c r="R27" s="66"/>
      <c r="S27" s="272" t="str">
        <f>IF((J27&gt;=V27)*AND(J27&lt;=X27),"OK","FORA DO INTERVALO")</f>
        <v>OK</v>
      </c>
      <c r="T27" s="273"/>
      <c r="U27" s="274"/>
      <c r="V27" s="68">
        <v>0.19600000000000001</v>
      </c>
      <c r="W27" s="68">
        <v>0.2097</v>
      </c>
      <c r="X27" s="68">
        <v>0.24230000000000002</v>
      </c>
    </row>
    <row r="28" spans="1:24" ht="15" customHeight="1" x14ac:dyDescent="0.2">
      <c r="A28" s="77"/>
      <c r="B28" s="78"/>
      <c r="C28" s="79" t="s">
        <v>114</v>
      </c>
      <c r="D28" s="275" t="str">
        <f>IF(J26=0,"SEM Desoneração","COM Desoneração")</f>
        <v>COM Desoneração</v>
      </c>
      <c r="E28" s="275"/>
      <c r="F28" s="78"/>
      <c r="G28" s="78"/>
      <c r="H28" s="80"/>
      <c r="I28" s="76" t="s">
        <v>106</v>
      </c>
      <c r="J28" s="71">
        <f>ROUND((((1+J19+J20+J21)*(1+J22)*(1+J23)/(1-(J24+J25+J26)))-1),4)</f>
        <v>0.26369999999999999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</row>
    <row r="29" spans="1:24" x14ac:dyDescent="0.2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6"/>
      <c r="R29" s="66"/>
      <c r="S29" s="66"/>
      <c r="T29" s="66"/>
    </row>
    <row r="30" spans="1:24" ht="15.75" x14ac:dyDescent="0.2">
      <c r="A30" s="72"/>
      <c r="B30" s="265"/>
      <c r="C30" s="265"/>
      <c r="D30" s="265"/>
      <c r="E30" s="265"/>
      <c r="F30" s="265"/>
      <c r="G30" s="265"/>
      <c r="H30" s="265"/>
      <c r="I30" s="265"/>
      <c r="J30" s="265"/>
      <c r="K30" s="66"/>
      <c r="R30" s="66"/>
      <c r="S30" s="66"/>
      <c r="T30" s="66"/>
    </row>
    <row r="31" spans="1:24" x14ac:dyDescent="0.2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6"/>
      <c r="R31" s="66"/>
      <c r="S31" s="66"/>
      <c r="T31" s="66"/>
    </row>
    <row r="32" spans="1:24" x14ac:dyDescent="0.2">
      <c r="A32" s="250" t="s">
        <v>107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66"/>
      <c r="R32" s="66"/>
      <c r="S32" s="66"/>
      <c r="T32" s="66"/>
    </row>
    <row r="33" spans="1:20" ht="15.75" x14ac:dyDescent="0.25">
      <c r="A33" s="73"/>
      <c r="B33" s="73"/>
      <c r="C33" s="266" t="s">
        <v>108</v>
      </c>
      <c r="D33" s="248" t="s">
        <v>113</v>
      </c>
      <c r="E33" s="248"/>
      <c r="F33" s="248"/>
      <c r="G33" s="267" t="s">
        <v>109</v>
      </c>
      <c r="I33" s="73"/>
      <c r="J33" s="73"/>
      <c r="K33" s="66"/>
      <c r="R33" s="66"/>
      <c r="S33" s="66"/>
      <c r="T33" s="66"/>
    </row>
    <row r="34" spans="1:20" ht="15.75" x14ac:dyDescent="0.2">
      <c r="A34" s="73"/>
      <c r="B34" s="73"/>
      <c r="C34" s="266"/>
      <c r="D34" s="247" t="s">
        <v>110</v>
      </c>
      <c r="E34" s="247"/>
      <c r="F34" s="247"/>
      <c r="G34" s="267"/>
      <c r="I34" s="73"/>
      <c r="J34" s="73"/>
      <c r="K34" s="66"/>
      <c r="R34" s="66"/>
      <c r="S34" s="66"/>
      <c r="T34" s="66"/>
    </row>
    <row r="35" spans="1:20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66"/>
      <c r="R35" s="66"/>
      <c r="S35" s="66"/>
      <c r="T35" s="66"/>
    </row>
    <row r="36" spans="1:20" ht="29.25" customHeight="1" x14ac:dyDescent="0.2">
      <c r="A36" s="260" t="str">
        <f>CONCATENATE("Declaro para os devidos fins que, conforme legislação tributária municipal, a base de cálculo deste tipo de obra corresponde a ",$I$9*100,"%, com a respectiva alíquota de ",$I$10*100,"%.")</f>
        <v>Declaro para os devidos fins que, conforme legislação tributária municipal, a base de cálculo deste tipo de obra corresponde a 40%, com a respectiva alíquota de 5%.</v>
      </c>
      <c r="B36" s="260"/>
      <c r="C36" s="260"/>
      <c r="D36" s="260"/>
      <c r="E36" s="260"/>
      <c r="F36" s="260"/>
      <c r="G36" s="260"/>
      <c r="H36" s="260"/>
      <c r="I36" s="260"/>
      <c r="J36" s="260"/>
      <c r="K36" s="66"/>
      <c r="R36" s="66"/>
      <c r="S36" s="66"/>
      <c r="T36" s="66"/>
    </row>
    <row r="37" spans="1:20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6"/>
      <c r="R37" s="66"/>
      <c r="S37" s="66"/>
      <c r="T37" s="66"/>
    </row>
    <row r="38" spans="1:20" ht="31.5" customHeight="1" x14ac:dyDescent="0.2">
      <c r="A38" s="260" t="str">
        <f>CONCATENATE("Declaro para os devidos fins que o regime de Contribuição Previdenciária sobre a Receita Bruta adotado para elaboração do orçamento foi ",D28,", e que esta é a alternativa mais adequada para a Administração Pública.")</f>
        <v>Declaro para os devidos fins que o regime de Contribuição Previdenciária sobre a Receita Bruta adotado para elaboração do orçamento foi COM Desoneração, e que esta é a alternativa mais adequada para a Administração Pública.</v>
      </c>
      <c r="B38" s="260"/>
      <c r="C38" s="260"/>
      <c r="D38" s="260"/>
      <c r="E38" s="260"/>
      <c r="F38" s="260"/>
      <c r="G38" s="260"/>
      <c r="H38" s="260"/>
      <c r="I38" s="260"/>
      <c r="J38" s="260"/>
      <c r="K38" s="66"/>
      <c r="R38" s="66"/>
      <c r="S38" s="66"/>
      <c r="T38" s="66"/>
    </row>
    <row r="39" spans="1:20" ht="15" customHeight="1" x14ac:dyDescent="0.2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66"/>
      <c r="R39" s="66"/>
      <c r="S39" s="66"/>
      <c r="T39" s="66"/>
    </row>
    <row r="40" spans="1:20" ht="31.5" customHeight="1" x14ac:dyDescent="0.2">
      <c r="A40" s="260" t="str">
        <f>CONCATENATE("Declaro para os devidos fins que a data-base adotada para elaboração do orçamento foi ",B3,"")</f>
        <v>Declaro para os devidos fins que a data-base adotada para elaboração do orçamento foi SINAPI - 10/2023 / ORSE - 09/2023</v>
      </c>
      <c r="B40" s="260"/>
      <c r="C40" s="260"/>
      <c r="D40" s="260"/>
      <c r="E40" s="260"/>
      <c r="F40" s="260"/>
      <c r="G40" s="260"/>
      <c r="H40" s="260"/>
      <c r="I40" s="260"/>
      <c r="J40" s="260"/>
      <c r="K40" s="66"/>
      <c r="R40" s="66"/>
      <c r="S40" s="66"/>
      <c r="T40" s="66"/>
    </row>
    <row r="41" spans="1:20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6"/>
      <c r="R41" s="66"/>
      <c r="S41" s="66"/>
      <c r="T41" s="66"/>
    </row>
    <row r="42" spans="1:20" ht="15" customHeight="1" x14ac:dyDescent="0.2">
      <c r="A42" s="65" t="s">
        <v>111</v>
      </c>
      <c r="B42" s="65"/>
      <c r="C42" s="65"/>
      <c r="D42" s="65"/>
      <c r="E42" s="65"/>
      <c r="F42" s="65"/>
      <c r="G42" s="65"/>
      <c r="H42" s="65"/>
      <c r="I42" s="65"/>
      <c r="J42" s="65"/>
      <c r="K42" s="66"/>
      <c r="R42" s="66"/>
      <c r="S42" s="66"/>
      <c r="T42" s="66"/>
    </row>
    <row r="43" spans="1:20" ht="65.25" customHeight="1" x14ac:dyDescent="0.2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66"/>
      <c r="R43" s="66"/>
      <c r="S43" s="66"/>
      <c r="T43" s="66"/>
    </row>
    <row r="44" spans="1:20" ht="18.75" customHeight="1" x14ac:dyDescent="0.2"/>
  </sheetData>
  <mergeCells count="73">
    <mergeCell ref="F8:G8"/>
    <mergeCell ref="H8:J8"/>
    <mergeCell ref="A12:J12"/>
    <mergeCell ref="A14:J14"/>
    <mergeCell ref="S24:U24"/>
    <mergeCell ref="L21:N21"/>
    <mergeCell ref="S26:U26"/>
    <mergeCell ref="S27:U27"/>
    <mergeCell ref="D28:E28"/>
    <mergeCell ref="S25:U25"/>
    <mergeCell ref="L27:N27"/>
    <mergeCell ref="L26:N26"/>
    <mergeCell ref="L24:N24"/>
    <mergeCell ref="L25:N25"/>
    <mergeCell ref="L22:N22"/>
    <mergeCell ref="A27:H27"/>
    <mergeCell ref="A24:H24"/>
    <mergeCell ref="V17:V18"/>
    <mergeCell ref="W17:W18"/>
    <mergeCell ref="X17:X18"/>
    <mergeCell ref="S15:X16"/>
    <mergeCell ref="L17:N18"/>
    <mergeCell ref="O17:O18"/>
    <mergeCell ref="P17:P18"/>
    <mergeCell ref="Q17:Q18"/>
    <mergeCell ref="A36:J36"/>
    <mergeCell ref="A38:J38"/>
    <mergeCell ref="A43:J43"/>
    <mergeCell ref="A9:H9"/>
    <mergeCell ref="I9:J9"/>
    <mergeCell ref="A10:H10"/>
    <mergeCell ref="I10:J10"/>
    <mergeCell ref="B30:J30"/>
    <mergeCell ref="C33:C34"/>
    <mergeCell ref="G33:G34"/>
    <mergeCell ref="A26:H26"/>
    <mergeCell ref="I17:I18"/>
    <mergeCell ref="J17:J18"/>
    <mergeCell ref="A15:J15"/>
    <mergeCell ref="A25:H25"/>
    <mergeCell ref="A40:J40"/>
    <mergeCell ref="S19:U19"/>
    <mergeCell ref="L23:N23"/>
    <mergeCell ref="L15:Q15"/>
    <mergeCell ref="S17:U18"/>
    <mergeCell ref="A19:H19"/>
    <mergeCell ref="A23:H23"/>
    <mergeCell ref="A17:H18"/>
    <mergeCell ref="L19:N19"/>
    <mergeCell ref="A20:H20"/>
    <mergeCell ref="L20:N20"/>
    <mergeCell ref="A21:H21"/>
    <mergeCell ref="A22:H22"/>
    <mergeCell ref="S20:U20"/>
    <mergeCell ref="S21:U21"/>
    <mergeCell ref="S22:U22"/>
    <mergeCell ref="S23:U23"/>
    <mergeCell ref="D34:F34"/>
    <mergeCell ref="D33:F33"/>
    <mergeCell ref="B1:D1"/>
    <mergeCell ref="H1:J3"/>
    <mergeCell ref="B2:D2"/>
    <mergeCell ref="B3:D3"/>
    <mergeCell ref="B4:D4"/>
    <mergeCell ref="H4:J5"/>
    <mergeCell ref="B5:G5"/>
    <mergeCell ref="A7:J7"/>
    <mergeCell ref="A32:J32"/>
    <mergeCell ref="A8:C8"/>
    <mergeCell ref="E1:G1"/>
    <mergeCell ref="E2:G2"/>
    <mergeCell ref="E3:G3"/>
    <mergeCell ref="E4:G4"/>
  </mergeCells>
  <conditionalFormatting sqref="A28:D28 F28:J28">
    <cfRule type="expression" dxfId="5" priority="5" stopIfTrue="1">
      <formula>DESONERACAO="não"</formula>
    </cfRule>
  </conditionalFormatting>
  <conditionalFormatting sqref="J27">
    <cfRule type="expression" dxfId="4" priority="8" stopIfTrue="1">
      <formula>DESONERACAO="não"</formula>
    </cfRule>
  </conditionalFormatting>
  <conditionalFormatting sqref="L27:N27">
    <cfRule type="expression" dxfId="3" priority="3" stopIfTrue="1">
      <formula>AND(L27&lt;&gt;"OK",L27&lt;&gt;"-",L27&lt;&gt;"")</formula>
    </cfRule>
    <cfRule type="cellIs" dxfId="2" priority="4" stopIfTrue="1" operator="equal">
      <formula>"OK"</formula>
    </cfRule>
  </conditionalFormatting>
  <conditionalFormatting sqref="S27">
    <cfRule type="expression" dxfId="1" priority="1" stopIfTrue="1">
      <formula>AND(S27&lt;&gt;"OK",S27&lt;&gt;"-",S27&lt;&gt;"")</formula>
    </cfRule>
    <cfRule type="cellIs" dxfId="0" priority="2" stopIfTrue="1" operator="equal">
      <formula>"OK"</formula>
    </cfRule>
  </conditionalFormatting>
  <dataValidations count="6">
    <dataValidation type="list" allowBlank="1" showErrorMessage="1" sqref="A15:J15" xr:uid="{00000000-0002-0000-0500-000000000000}">
      <formula1>BDI.TipoObra</formula1>
      <formula2>0</formula2>
    </dataValidation>
    <dataValidation operator="greaterThanOrEqual" allowBlank="1" showErrorMessage="1" errorTitle="Erro de valores" error="Digite um valor igual a 0% ou 2%." sqref="J26" xr:uid="{00000000-0002-0000-0500-000001000000}">
      <formula1>0</formula1>
      <formula2>0</formula2>
    </dataValidation>
    <dataValidation type="decimal" allowBlank="1" showErrorMessage="1" errorTitle="Erro de valores" error="Digite um valor maior do que 0." sqref="J25" xr:uid="{00000000-0002-0000-0500-000002000000}">
      <formula1>0</formula1>
      <formula2>1</formula2>
    </dataValidation>
    <dataValidation type="decimal" allowBlank="1" showErrorMessage="1" errorTitle="Erro de valores" error="Digite um valor entre 0% e 100%" sqref="J19:J24" xr:uid="{00000000-0002-0000-0500-000003000000}">
      <formula1>0</formula1>
      <formula2>1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I9:J9" xr:uid="{00000000-0002-0000-0500-000004000000}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I10:J10" xr:uid="{00000000-0002-0000-0500-000005000000}">
      <formula1>0</formula1>
      <formula2>0</formula2>
    </dataValidation>
  </dataValidations>
  <pageMargins left="0.5" right="0.5" top="1" bottom="1" header="0.5" footer="0.5"/>
  <pageSetup paperSize="9" scale="61" fitToHeight="0" orientation="portrait" r:id="rId1"/>
  <headerFooter>
    <oddHeader>&amp;L &amp;C &amp;R</oddHeader>
    <oddFooter>&amp;L &amp;C 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7"/>
  <sheetViews>
    <sheetView zoomScale="90" zoomScaleNormal="90" workbookViewId="0">
      <selection activeCell="F15" sqref="F15"/>
    </sheetView>
  </sheetViews>
  <sheetFormatPr defaultRowHeight="12.75" x14ac:dyDescent="0.2"/>
  <cols>
    <col min="1" max="1" width="15.25" style="81" customWidth="1"/>
    <col min="2" max="2" width="58.125" style="81" customWidth="1"/>
    <col min="3" max="3" width="13.875" style="81" bestFit="1" customWidth="1"/>
    <col min="4" max="4" width="22.875" style="81" customWidth="1"/>
    <col min="5" max="16384" width="9" style="81"/>
  </cols>
  <sheetData>
    <row r="1" spans="1:4" ht="15.75" x14ac:dyDescent="0.2">
      <c r="A1" s="1" t="s">
        <v>13</v>
      </c>
      <c r="B1" s="38" t="str">
        <f>'Memória de Cálculo'!B1</f>
        <v>PROJETO DE CONSTRUÇÃO DE UBS</v>
      </c>
      <c r="C1" s="43" t="s">
        <v>14</v>
      </c>
      <c r="D1" s="282" t="e" vm="1">
        <v>#VALUE!</v>
      </c>
    </row>
    <row r="2" spans="1:4" ht="28.5" customHeight="1" thickBot="1" x14ac:dyDescent="0.25">
      <c r="A2" s="2" t="s">
        <v>69</v>
      </c>
      <c r="B2" s="23" t="str">
        <f>'Memória de Cálculo'!B2</f>
        <v>RUA PROJETADA S/N, BAIRRO FREI DAMIÃO, SANTA LUZIA -PB</v>
      </c>
      <c r="C2" s="82">
        <f>'Memória de Cálculo'!C2</f>
        <v>1599381.24</v>
      </c>
      <c r="D2" s="283"/>
    </row>
    <row r="3" spans="1:4" ht="15.75" x14ac:dyDescent="0.2">
      <c r="A3" s="1" t="s">
        <v>15</v>
      </c>
      <c r="B3" s="25" t="str">
        <f>'Memória de Cálculo'!B3</f>
        <v>SINAPI - 10/2023 / ORSE - 09/2023</v>
      </c>
      <c r="C3" s="43" t="s">
        <v>70</v>
      </c>
      <c r="D3" s="283"/>
    </row>
    <row r="4" spans="1:4" ht="39" thickBot="1" x14ac:dyDescent="0.25">
      <c r="A4" s="33" t="s">
        <v>74</v>
      </c>
      <c r="B4" s="23" t="str">
        <f>'Memória de Cálculo'!B4</f>
        <v>Conforme tabela de encargos: Desonerados - Horista: 85,69% Mensalista: 48,16%</v>
      </c>
      <c r="C4" s="83">
        <f>'Memória de Cálculo'!C4:D4</f>
        <v>0.26369999999999999</v>
      </c>
      <c r="D4" s="84" t="str">
        <f>'Memória de Cálculo'!E4</f>
        <v>ESTADO DA PARAÍBA
PREFEITURA MUNICIPAL DE SANTA LUZIA - PB</v>
      </c>
    </row>
    <row r="5" spans="1:4" ht="5.25" customHeight="1" thickBot="1" x14ac:dyDescent="0.25">
      <c r="A5" s="34"/>
      <c r="B5" s="35"/>
      <c r="C5" s="36"/>
      <c r="D5" s="36"/>
    </row>
    <row r="6" spans="1:4" ht="15.75" customHeight="1" thickBot="1" x14ac:dyDescent="0.25">
      <c r="A6" s="153" t="s">
        <v>115</v>
      </c>
      <c r="B6" s="162"/>
      <c r="C6" s="162"/>
      <c r="D6" s="163"/>
    </row>
    <row r="7" spans="1:4" ht="5.25" customHeight="1" x14ac:dyDescent="0.2">
      <c r="A7" s="148"/>
      <c r="B7" s="149"/>
      <c r="C7" s="149"/>
      <c r="D7" s="149"/>
    </row>
    <row r="8" spans="1:4" ht="15" customHeight="1" x14ac:dyDescent="0.2">
      <c r="A8" s="124" t="s">
        <v>0</v>
      </c>
      <c r="B8" s="124" t="s">
        <v>116</v>
      </c>
      <c r="C8" s="124" t="s">
        <v>117</v>
      </c>
      <c r="D8" s="124" t="s">
        <v>118</v>
      </c>
    </row>
    <row r="9" spans="1:4" ht="15" customHeight="1" x14ac:dyDescent="0.2">
      <c r="A9" s="284" t="s">
        <v>119</v>
      </c>
      <c r="B9" s="285"/>
      <c r="C9" s="285"/>
      <c r="D9" s="286"/>
    </row>
    <row r="10" spans="1:4" ht="15" customHeight="1" x14ac:dyDescent="0.2">
      <c r="A10" s="125" t="s">
        <v>120</v>
      </c>
      <c r="B10" s="126" t="s">
        <v>121</v>
      </c>
      <c r="C10" s="127">
        <v>0</v>
      </c>
      <c r="D10" s="127">
        <v>0</v>
      </c>
    </row>
    <row r="11" spans="1:4" ht="15" customHeight="1" x14ac:dyDescent="0.2">
      <c r="A11" s="125" t="s">
        <v>122</v>
      </c>
      <c r="B11" s="126" t="s">
        <v>123</v>
      </c>
      <c r="C11" s="127">
        <v>1.4999999999999999E-2</v>
      </c>
      <c r="D11" s="127">
        <v>1.4999999999999999E-2</v>
      </c>
    </row>
    <row r="12" spans="1:4" ht="15" customHeight="1" x14ac:dyDescent="0.2">
      <c r="A12" s="125" t="s">
        <v>124</v>
      </c>
      <c r="B12" s="126" t="s">
        <v>125</v>
      </c>
      <c r="C12" s="127">
        <v>0.01</v>
      </c>
      <c r="D12" s="127">
        <v>0.01</v>
      </c>
    </row>
    <row r="13" spans="1:4" ht="15" customHeight="1" x14ac:dyDescent="0.2">
      <c r="A13" s="125" t="s">
        <v>126</v>
      </c>
      <c r="B13" s="126" t="s">
        <v>127</v>
      </c>
      <c r="C13" s="127">
        <v>2E-3</v>
      </c>
      <c r="D13" s="127">
        <v>2E-3</v>
      </c>
    </row>
    <row r="14" spans="1:4" ht="15" customHeight="1" x14ac:dyDescent="0.2">
      <c r="A14" s="125" t="s">
        <v>128</v>
      </c>
      <c r="B14" s="126" t="s">
        <v>129</v>
      </c>
      <c r="C14" s="127">
        <v>6.0000000000000001E-3</v>
      </c>
      <c r="D14" s="127">
        <v>6.0000000000000001E-3</v>
      </c>
    </row>
    <row r="15" spans="1:4" ht="15" customHeight="1" x14ac:dyDescent="0.2">
      <c r="A15" s="125" t="s">
        <v>130</v>
      </c>
      <c r="B15" s="126" t="s">
        <v>131</v>
      </c>
      <c r="C15" s="127">
        <v>2.5000000000000001E-2</v>
      </c>
      <c r="D15" s="127">
        <v>2.5000000000000001E-2</v>
      </c>
    </row>
    <row r="16" spans="1:4" ht="15" customHeight="1" x14ac:dyDescent="0.2">
      <c r="A16" s="125" t="s">
        <v>132</v>
      </c>
      <c r="B16" s="126" t="s">
        <v>133</v>
      </c>
      <c r="C16" s="127">
        <v>0.03</v>
      </c>
      <c r="D16" s="127">
        <v>0.03</v>
      </c>
    </row>
    <row r="17" spans="1:4" ht="15" customHeight="1" x14ac:dyDescent="0.2">
      <c r="A17" s="125" t="s">
        <v>134</v>
      </c>
      <c r="B17" s="126" t="s">
        <v>135</v>
      </c>
      <c r="C17" s="127">
        <v>0.08</v>
      </c>
      <c r="D17" s="127">
        <v>0.08</v>
      </c>
    </row>
    <row r="18" spans="1:4" ht="15" customHeight="1" x14ac:dyDescent="0.2">
      <c r="A18" s="125" t="s">
        <v>136</v>
      </c>
      <c r="B18" s="126" t="s">
        <v>137</v>
      </c>
      <c r="C18" s="127">
        <v>0</v>
      </c>
      <c r="D18" s="127">
        <v>0</v>
      </c>
    </row>
    <row r="19" spans="1:4" ht="15" customHeight="1" x14ac:dyDescent="0.2">
      <c r="A19" s="128" t="s">
        <v>138</v>
      </c>
      <c r="B19" s="128" t="s">
        <v>20</v>
      </c>
      <c r="C19" s="129">
        <v>0.16800000000000001</v>
      </c>
      <c r="D19" s="129">
        <v>0.16800000000000001</v>
      </c>
    </row>
    <row r="20" spans="1:4" ht="6" customHeight="1" x14ac:dyDescent="0.2">
      <c r="A20" s="130"/>
      <c r="B20" s="131"/>
      <c r="C20" s="132"/>
      <c r="D20" s="133"/>
    </row>
    <row r="21" spans="1:4" ht="15" customHeight="1" x14ac:dyDescent="0.2">
      <c r="A21" s="284" t="s">
        <v>139</v>
      </c>
      <c r="B21" s="285"/>
      <c r="C21" s="285"/>
      <c r="D21" s="286"/>
    </row>
    <row r="22" spans="1:4" ht="15" customHeight="1" x14ac:dyDescent="0.2">
      <c r="A22" s="125" t="s">
        <v>140</v>
      </c>
      <c r="B22" s="126" t="s">
        <v>141</v>
      </c>
      <c r="C22" s="127">
        <v>0.18010000000000001</v>
      </c>
      <c r="D22" s="134" t="s">
        <v>142</v>
      </c>
    </row>
    <row r="23" spans="1:4" ht="15" customHeight="1" x14ac:dyDescent="0.2">
      <c r="A23" s="125" t="s">
        <v>143</v>
      </c>
      <c r="B23" s="126" t="s">
        <v>144</v>
      </c>
      <c r="C23" s="127">
        <v>4.2999999999999997E-2</v>
      </c>
      <c r="D23" s="134" t="s">
        <v>142</v>
      </c>
    </row>
    <row r="24" spans="1:4" ht="15" customHeight="1" x14ac:dyDescent="0.2">
      <c r="A24" s="125" t="s">
        <v>145</v>
      </c>
      <c r="B24" s="126" t="s">
        <v>146</v>
      </c>
      <c r="C24" s="127">
        <v>8.6999999999999994E-3</v>
      </c>
      <c r="D24" s="127">
        <v>6.7000000000000002E-3</v>
      </c>
    </row>
    <row r="25" spans="1:4" ht="15" customHeight="1" x14ac:dyDescent="0.2">
      <c r="A25" s="125" t="s">
        <v>147</v>
      </c>
      <c r="B25" s="126" t="s">
        <v>148</v>
      </c>
      <c r="C25" s="127">
        <v>0.10780000000000001</v>
      </c>
      <c r="D25" s="127">
        <v>8.3299999999999999E-2</v>
      </c>
    </row>
    <row r="26" spans="1:4" ht="15" customHeight="1" x14ac:dyDescent="0.2">
      <c r="A26" s="125" t="s">
        <v>149</v>
      </c>
      <c r="B26" s="126" t="s">
        <v>150</v>
      </c>
      <c r="C26" s="127">
        <v>6.9999999999999999E-4</v>
      </c>
      <c r="D26" s="127">
        <v>5.9999999999999995E-4</v>
      </c>
    </row>
    <row r="27" spans="1:4" ht="15" customHeight="1" x14ac:dyDescent="0.2">
      <c r="A27" s="125" t="s">
        <v>151</v>
      </c>
      <c r="B27" s="126" t="s">
        <v>152</v>
      </c>
      <c r="C27" s="127">
        <v>7.1999999999999998E-3</v>
      </c>
      <c r="D27" s="127">
        <v>5.5999999999999999E-3</v>
      </c>
    </row>
    <row r="28" spans="1:4" ht="15" customHeight="1" x14ac:dyDescent="0.2">
      <c r="A28" s="125" t="s">
        <v>153</v>
      </c>
      <c r="B28" s="126" t="s">
        <v>154</v>
      </c>
      <c r="C28" s="127">
        <v>1.9800000000000002E-2</v>
      </c>
      <c r="D28" s="134" t="s">
        <v>142</v>
      </c>
    </row>
    <row r="29" spans="1:4" ht="15" customHeight="1" x14ac:dyDescent="0.2">
      <c r="A29" s="125" t="s">
        <v>155</v>
      </c>
      <c r="B29" s="126" t="s">
        <v>156</v>
      </c>
      <c r="C29" s="127">
        <v>1.1000000000000001E-3</v>
      </c>
      <c r="D29" s="127">
        <v>8.0000000000000004E-4</v>
      </c>
    </row>
    <row r="30" spans="1:4" ht="15" customHeight="1" x14ac:dyDescent="0.2">
      <c r="A30" s="125" t="s">
        <v>157</v>
      </c>
      <c r="B30" s="126" t="s">
        <v>158</v>
      </c>
      <c r="C30" s="127">
        <v>0.13639999999999999</v>
      </c>
      <c r="D30" s="127">
        <v>0.1055</v>
      </c>
    </row>
    <row r="31" spans="1:4" ht="15" customHeight="1" x14ac:dyDescent="0.2">
      <c r="A31" s="125" t="s">
        <v>159</v>
      </c>
      <c r="B31" s="126" t="s">
        <v>160</v>
      </c>
      <c r="C31" s="127">
        <v>2.9999999999999997E-4</v>
      </c>
      <c r="D31" s="127">
        <v>2.9999999999999997E-4</v>
      </c>
    </row>
    <row r="32" spans="1:4" ht="15" customHeight="1" x14ac:dyDescent="0.2">
      <c r="A32" s="128" t="s">
        <v>161</v>
      </c>
      <c r="B32" s="128" t="s">
        <v>20</v>
      </c>
      <c r="C32" s="129">
        <v>0.50509999999999999</v>
      </c>
      <c r="D32" s="129">
        <v>0.20280000000000001</v>
      </c>
    </row>
    <row r="33" spans="1:4" ht="6" customHeight="1" x14ac:dyDescent="0.2">
      <c r="A33" s="130"/>
      <c r="B33" s="131"/>
      <c r="C33" s="132"/>
      <c r="D33" s="133"/>
    </row>
    <row r="34" spans="1:4" ht="15" customHeight="1" x14ac:dyDescent="0.2">
      <c r="A34" s="284" t="s">
        <v>162</v>
      </c>
      <c r="B34" s="285"/>
      <c r="C34" s="285"/>
      <c r="D34" s="286"/>
    </row>
    <row r="35" spans="1:4" ht="15" customHeight="1" x14ac:dyDescent="0.2">
      <c r="A35" s="125" t="s">
        <v>163</v>
      </c>
      <c r="B35" s="126" t="s">
        <v>164</v>
      </c>
      <c r="C35" s="127">
        <v>4.4499999999999998E-2</v>
      </c>
      <c r="D35" s="127">
        <v>3.4500000000000003E-2</v>
      </c>
    </row>
    <row r="36" spans="1:4" ht="15" customHeight="1" x14ac:dyDescent="0.2">
      <c r="A36" s="125" t="s">
        <v>165</v>
      </c>
      <c r="B36" s="126" t="s">
        <v>166</v>
      </c>
      <c r="C36" s="127">
        <v>1E-3</v>
      </c>
      <c r="D36" s="127">
        <v>8.0000000000000004E-4</v>
      </c>
    </row>
    <row r="37" spans="1:4" ht="15" customHeight="1" x14ac:dyDescent="0.2">
      <c r="A37" s="125" t="s">
        <v>167</v>
      </c>
      <c r="B37" s="126" t="s">
        <v>168</v>
      </c>
      <c r="C37" s="127">
        <v>5.0000000000000001E-3</v>
      </c>
      <c r="D37" s="127">
        <v>3.8999999999999998E-3</v>
      </c>
    </row>
    <row r="38" spans="1:4" ht="15" customHeight="1" x14ac:dyDescent="0.2">
      <c r="A38" s="125" t="s">
        <v>169</v>
      </c>
      <c r="B38" s="126" t="s">
        <v>170</v>
      </c>
      <c r="C38" s="127">
        <v>4.1000000000000002E-2</v>
      </c>
      <c r="D38" s="127">
        <v>3.1699999999999999E-2</v>
      </c>
    </row>
    <row r="39" spans="1:4" ht="15" customHeight="1" x14ac:dyDescent="0.2">
      <c r="A39" s="125" t="s">
        <v>171</v>
      </c>
      <c r="B39" s="126" t="s">
        <v>172</v>
      </c>
      <c r="C39" s="127">
        <v>3.7000000000000002E-3</v>
      </c>
      <c r="D39" s="127">
        <v>2.8999999999999998E-3</v>
      </c>
    </row>
    <row r="40" spans="1:4" ht="15" customHeight="1" x14ac:dyDescent="0.2">
      <c r="A40" s="128" t="s">
        <v>173</v>
      </c>
      <c r="B40" s="128" t="s">
        <v>20</v>
      </c>
      <c r="C40" s="129">
        <v>9.5200000000000007E-2</v>
      </c>
      <c r="D40" s="129">
        <v>7.3800000000000004E-2</v>
      </c>
    </row>
    <row r="41" spans="1:4" ht="6" customHeight="1" x14ac:dyDescent="0.2">
      <c r="A41" s="130"/>
      <c r="B41" s="131"/>
      <c r="C41" s="132"/>
      <c r="D41" s="133"/>
    </row>
    <row r="42" spans="1:4" ht="15" customHeight="1" x14ac:dyDescent="0.2">
      <c r="A42" s="284" t="s">
        <v>174</v>
      </c>
      <c r="B42" s="285"/>
      <c r="C42" s="285"/>
      <c r="D42" s="286"/>
    </row>
    <row r="43" spans="1:4" ht="15" customHeight="1" x14ac:dyDescent="0.2">
      <c r="A43" s="125" t="s">
        <v>175</v>
      </c>
      <c r="B43" s="126" t="s">
        <v>176</v>
      </c>
      <c r="C43" s="127">
        <v>8.4900000000000003E-2</v>
      </c>
      <c r="D43" s="127">
        <v>3.4099999999999998E-2</v>
      </c>
    </row>
    <row r="44" spans="1:4" ht="24" x14ac:dyDescent="0.2">
      <c r="A44" s="141" t="s">
        <v>177</v>
      </c>
      <c r="B44" s="142" t="s">
        <v>178</v>
      </c>
      <c r="C44" s="143">
        <v>3.7000000000000002E-3</v>
      </c>
      <c r="D44" s="143">
        <v>2.8999999999999998E-3</v>
      </c>
    </row>
    <row r="45" spans="1:4" ht="15" customHeight="1" x14ac:dyDescent="0.2">
      <c r="A45" s="144" t="s">
        <v>179</v>
      </c>
      <c r="B45" s="144" t="s">
        <v>20</v>
      </c>
      <c r="C45" s="145">
        <v>8.8599999999999998E-2</v>
      </c>
      <c r="D45" s="145">
        <v>3.6999999999999998E-2</v>
      </c>
    </row>
    <row r="46" spans="1:4" ht="6" customHeight="1" thickBot="1" x14ac:dyDescent="0.25">
      <c r="A46" s="135"/>
      <c r="B46" s="136"/>
      <c r="C46" s="137"/>
      <c r="D46" s="138"/>
    </row>
    <row r="47" spans="1:4" ht="15" customHeight="1" thickBot="1" x14ac:dyDescent="0.25">
      <c r="A47" s="287" t="s">
        <v>180</v>
      </c>
      <c r="B47" s="288"/>
      <c r="C47" s="139">
        <v>0.8569</v>
      </c>
      <c r="D47" s="140">
        <v>0.48159999999999997</v>
      </c>
    </row>
  </sheetData>
  <mergeCells count="8">
    <mergeCell ref="A7:D7"/>
    <mergeCell ref="A6:D6"/>
    <mergeCell ref="D1:D3"/>
    <mergeCell ref="A42:D42"/>
    <mergeCell ref="A47:B47"/>
    <mergeCell ref="A9:D9"/>
    <mergeCell ref="A21:D21"/>
    <mergeCell ref="A34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Memória de Cálculo</vt:lpstr>
      <vt:lpstr>Orçamento Sintético</vt:lpstr>
      <vt:lpstr>CPUs</vt:lpstr>
      <vt:lpstr>COTAÇÃO</vt:lpstr>
      <vt:lpstr>CFF</vt:lpstr>
      <vt:lpstr>BDI</vt:lpstr>
      <vt:lpstr>ENCARGOS DES</vt:lpstr>
      <vt:lpstr>BDI!Area_de_impressao</vt:lpstr>
      <vt:lpstr>CFF!Area_de_impressao</vt:lpstr>
      <vt:lpstr>COTAÇÃO!Area_de_impressao</vt:lpstr>
      <vt:lpstr>CPUs!Area_de_impressao</vt:lpstr>
      <vt:lpstr>'Memória de Cálculo'!Area_de_impressao</vt:lpstr>
      <vt:lpstr>'Orçamento Sintético'!Area_de_impressao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DANIELE SANTOS</cp:lastModifiedBy>
  <cp:revision>0</cp:revision>
  <cp:lastPrinted>2023-01-30T14:43:21Z</cp:lastPrinted>
  <dcterms:created xsi:type="dcterms:W3CDTF">2022-12-21T19:31:42Z</dcterms:created>
  <dcterms:modified xsi:type="dcterms:W3CDTF">2023-12-18T13:16:45Z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2023-12-13T12:23:26Z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a27a2c3c-f0b5-41a8-ba30-ac5f140d560a</vt:lpwstr>
  </property>
  <property fmtid="{D5CDD505-2E9C-101B-9397-08002B2CF9AE}" pid="7" name="MSIP_Label_defa4170-0d19-0005-0004-bc88714345d2_ActionId">
    <vt:lpwstr>f65f27dd-bc7d-40a2-8df6-aaed69ef3857</vt:lpwstr>
  </property>
  <property fmtid="{D5CDD505-2E9C-101B-9397-08002B2CF9AE}" pid="8" name="MSIP_Label_defa4170-0d19-0005-0004-bc88714345d2_ContentBits">
    <vt:lpwstr>0</vt:lpwstr>
  </property>
</Properties>
</file>