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040" activeTab="2"/>
  </bookViews>
  <sheets>
    <sheet name="EQUIPAMENTOS" sheetId="1" r:id="rId1"/>
    <sheet name="BDI" sheetId="4" r:id="rId2"/>
    <sheet name="MÃO-DE-OBRA" sheetId="3" r:id="rId3"/>
  </sheets>
  <definedNames>
    <definedName name="_xlnm.Print_Area" localSheetId="2">'MÃO-DE-OBRA'!$A$1:$G$169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D61" i="1"/>
  <c r="F79" i="1"/>
  <c r="F69" i="1"/>
  <c r="D68" i="1"/>
  <c r="F62" i="1"/>
  <c r="E64" i="1" s="1"/>
  <c r="F64" i="1" s="1"/>
  <c r="F78" i="1" s="1"/>
  <c r="B20" i="4" l="1"/>
  <c r="D151" i="3" l="1"/>
  <c r="A151" i="3"/>
  <c r="F129" i="3"/>
  <c r="F119" i="3"/>
  <c r="F58" i="3"/>
  <c r="G44" i="3"/>
  <c r="G37" i="3"/>
  <c r="G109" i="3" s="1"/>
  <c r="G27" i="3"/>
  <c r="G86" i="3" s="1"/>
  <c r="G12" i="3"/>
  <c r="G14" i="3" s="1"/>
  <c r="G52" i="3" l="1"/>
  <c r="G135" i="3"/>
  <c r="G62" i="3"/>
  <c r="G76" i="3"/>
  <c r="G78" i="3" s="1"/>
  <c r="G45" i="3"/>
  <c r="G110" i="3" s="1"/>
  <c r="G88" i="3"/>
  <c r="G63" i="3"/>
  <c r="G64" i="3" s="1"/>
  <c r="G65" i="3" s="1"/>
  <c r="G66" i="3" s="1"/>
  <c r="G99" i="3" s="1"/>
  <c r="G54" i="3"/>
  <c r="G90" i="3"/>
  <c r="G89" i="3"/>
  <c r="G136" i="3"/>
  <c r="G55" i="3"/>
  <c r="G79" i="3"/>
  <c r="G81" i="3" s="1"/>
  <c r="G91" i="3"/>
  <c r="G53" i="3"/>
  <c r="G56" i="3"/>
  <c r="G57" i="3"/>
  <c r="G70" i="3"/>
  <c r="G93" i="3"/>
  <c r="G102" i="3" s="1"/>
  <c r="G50" i="3"/>
  <c r="G108" i="3"/>
  <c r="G51" i="3"/>
  <c r="F28" i="1"/>
  <c r="E23" i="1"/>
  <c r="E24" i="1" s="1"/>
  <c r="F20" i="1"/>
  <c r="E56" i="1"/>
  <c r="E54" i="1"/>
  <c r="E52" i="1"/>
  <c r="E50" i="1"/>
  <c r="D48" i="1"/>
  <c r="D50" i="1" s="1"/>
  <c r="D52" i="1" s="1"/>
  <c r="D54" i="1" s="1"/>
  <c r="D56" i="1" s="1"/>
  <c r="E48" i="1"/>
  <c r="E46" i="1"/>
  <c r="D46" i="1"/>
  <c r="F39" i="1"/>
  <c r="F38" i="1"/>
  <c r="F11" i="1"/>
  <c r="F3" i="1"/>
  <c r="E6" i="1"/>
  <c r="E7" i="1" s="1"/>
  <c r="F24" i="1" l="1"/>
  <c r="F74" i="1" s="1"/>
  <c r="F7" i="1"/>
  <c r="G137" i="3"/>
  <c r="G77" i="3"/>
  <c r="G92" i="3"/>
  <c r="G94" i="3" s="1"/>
  <c r="G103" i="3" s="1"/>
  <c r="G71" i="3"/>
  <c r="G72" i="3" s="1"/>
  <c r="G100" i="3" s="1"/>
  <c r="G80" i="3"/>
  <c r="G82" i="3" s="1"/>
  <c r="G101" i="3" s="1"/>
  <c r="G58" i="3"/>
  <c r="G98" i="3" s="1"/>
  <c r="C31" i="1"/>
  <c r="F23" i="1"/>
  <c r="C30" i="1"/>
  <c r="C13" i="1"/>
  <c r="F37" i="1" s="1"/>
  <c r="F49" i="1"/>
  <c r="F45" i="1"/>
  <c r="C14" i="1"/>
  <c r="F55" i="1"/>
  <c r="F53" i="1"/>
  <c r="F51" i="1"/>
  <c r="F47" i="1"/>
  <c r="F6" i="1"/>
  <c r="C40" i="1" l="1"/>
  <c r="F76" i="1" s="1"/>
  <c r="C57" i="1"/>
  <c r="F77" i="1" s="1"/>
  <c r="C32" i="1"/>
  <c r="C15" i="1"/>
  <c r="G104" i="3"/>
  <c r="C33" i="1" l="1"/>
  <c r="F75" i="1" s="1"/>
  <c r="C16" i="1"/>
  <c r="F73" i="1" s="1"/>
  <c r="G111" i="3"/>
  <c r="G112" i="3" s="1"/>
  <c r="G138" i="3"/>
  <c r="G139" i="3" s="1"/>
  <c r="G118" i="3" l="1"/>
  <c r="G117" i="3"/>
  <c r="G119" i="3" s="1"/>
  <c r="G123" i="3" l="1"/>
  <c r="G124" i="3"/>
  <c r="G128" i="3"/>
  <c r="G125" i="3"/>
  <c r="G127" i="3"/>
  <c r="G126" i="3"/>
  <c r="G129" i="3" l="1"/>
  <c r="G130" i="3" s="1"/>
  <c r="G140" i="3" s="1"/>
  <c r="G141" i="3" s="1"/>
  <c r="C151" i="3" s="1"/>
  <c r="E151" i="3" s="1"/>
  <c r="G151" i="3" l="1"/>
  <c r="G152" i="3" s="1"/>
  <c r="F80" i="1" s="1"/>
  <c r="F81" i="1" s="1"/>
  <c r="F82" i="1" s="1"/>
</calcChain>
</file>

<file path=xl/sharedStrings.xml><?xml version="1.0" encoding="utf-8"?>
<sst xmlns="http://schemas.openxmlformats.org/spreadsheetml/2006/main" count="449" uniqueCount="274">
  <si>
    <t xml:space="preserve">Descriminação </t>
  </si>
  <si>
    <t>Unidade</t>
  </si>
  <si>
    <t>Quantidade</t>
  </si>
  <si>
    <t>Custo Unitário</t>
  </si>
  <si>
    <t>Subtotal</t>
  </si>
  <si>
    <t>und.</t>
  </si>
  <si>
    <t>anos</t>
  </si>
  <si>
    <t>%</t>
  </si>
  <si>
    <t>mês</t>
  </si>
  <si>
    <t>Taxa de juros anual nominal</t>
  </si>
  <si>
    <t>Custo de aquisição do equipamento</t>
  </si>
  <si>
    <t>Vida útil do equipamento</t>
  </si>
  <si>
    <t>Idade do equipamento</t>
  </si>
  <si>
    <t>Depreciação do equipamento</t>
  </si>
  <si>
    <t>Depreciação mensal do equipamento</t>
  </si>
  <si>
    <t>Custo de aquisição do equipamento novo</t>
  </si>
  <si>
    <t>Valor do equipamento proposto (V0)</t>
  </si>
  <si>
    <t>Valor residual do equipamento</t>
  </si>
  <si>
    <t>Capital a remunerar</t>
  </si>
  <si>
    <t>Remuneração de capital mensal</t>
  </si>
  <si>
    <t>IPVA</t>
  </si>
  <si>
    <t>Licensiamentnto e seguro obrigatório</t>
  </si>
  <si>
    <t xml:space="preserve">Seguro contra terceiros </t>
  </si>
  <si>
    <t xml:space="preserve">Total mensal </t>
  </si>
  <si>
    <t>Quilometragem percorrida mensalmente</t>
  </si>
  <si>
    <t>Km</t>
  </si>
  <si>
    <t>Custo de óleo diesel / Km rodado</t>
  </si>
  <si>
    <t>Km/l</t>
  </si>
  <si>
    <t xml:space="preserve">Custo mensal com óleo diesel </t>
  </si>
  <si>
    <t>Custo deArla 32 / Km rodado</t>
  </si>
  <si>
    <t>Custo mensal com Arla 32</t>
  </si>
  <si>
    <t>Custo de óleo do motor /1.000 Km rodados</t>
  </si>
  <si>
    <t>l/1.000Km</t>
  </si>
  <si>
    <t>Custo mensal com óleo do motor</t>
  </si>
  <si>
    <t>Custo de óleo de transmissão /1.000 Km rodados</t>
  </si>
  <si>
    <t>Custo de óleo hidráulico /1.000 Km rodados</t>
  </si>
  <si>
    <t>Custo mensal com óleo de transmissão</t>
  </si>
  <si>
    <t>Custo mensal com óleo hidráulico</t>
  </si>
  <si>
    <t>Custo da graxa /1.000 Km rodados</t>
  </si>
  <si>
    <t>Custo mensal da graxa</t>
  </si>
  <si>
    <t>Custo mensal com manutenção do equipamento</t>
  </si>
  <si>
    <t>Custo do jogo de peneus 275/80 R22,5</t>
  </si>
  <si>
    <t>Quilometragem útil</t>
  </si>
  <si>
    <t>1- CUSTO DE DEPRECIAÇÃO DO EQUIPAMENTO (Caminhão)</t>
  </si>
  <si>
    <t>2- REMUNERAÇÃO DO CAPTAL INVESTIDO NO  EQUIPAMENTO (Caminhão)</t>
  </si>
  <si>
    <t>3- CUSTO DE DEPRECIAÇÃO DO EQUIPAMENTO (Compactador)</t>
  </si>
  <si>
    <t>4- REMUNERAÇÃO DO CAPTAL INVESTIDO NO  EQUIPAMENTO (Compactador)</t>
  </si>
  <si>
    <t>5- IMPOSTOS E SEGUROS VEICULARES (do conjunto)</t>
  </si>
  <si>
    <t>6- CUSTOS DE MANUTENÇÃO COM EQUIPAMENTO (do conjunto)</t>
  </si>
  <si>
    <t>CUSTOS INDIVIDUAIS RESUMIDOS</t>
  </si>
  <si>
    <t>DISCRIMINAÇÃO DOS SERVIÇOS</t>
  </si>
  <si>
    <r>
      <t>A</t>
    </r>
    <r>
      <rPr>
        <sz val="10"/>
        <rFont val="Arial"/>
        <family val="2"/>
      </rPr>
      <t xml:space="preserve"> - Data da apresentação da proposta</t>
    </r>
  </si>
  <si>
    <t>xx/xx/2021</t>
  </si>
  <si>
    <r>
      <t xml:space="preserve">E </t>
    </r>
    <r>
      <rPr>
        <sz val="10"/>
        <rFont val="Arial"/>
        <family val="2"/>
      </rPr>
      <t>- Unidade de medida</t>
    </r>
  </si>
  <si>
    <t>Posto de Serviço</t>
  </si>
  <si>
    <r>
      <t xml:space="preserve">B </t>
    </r>
    <r>
      <rPr>
        <sz val="10"/>
        <rFont val="Arial"/>
        <family val="2"/>
      </rPr>
      <t>- Município/UF</t>
    </r>
  </si>
  <si>
    <t>SANTA LUZIA-PB</t>
  </si>
  <si>
    <r>
      <t>F</t>
    </r>
    <r>
      <rPr>
        <sz val="10"/>
        <rFont val="Arial"/>
        <family val="2"/>
      </rPr>
      <t xml:space="preserve"> - Quantidade (total) a contratar (em função da unidade de medida)</t>
    </r>
  </si>
  <si>
    <r>
      <t>C</t>
    </r>
    <r>
      <rPr>
        <sz val="10"/>
        <rFont val="Arial"/>
        <family val="2"/>
      </rPr>
      <t xml:space="preserve"> - Ano do Acordo, Convenção Coletiva ou Sentença Normativa em Dissídio Coletivo</t>
    </r>
  </si>
  <si>
    <r>
      <t>G</t>
    </r>
    <r>
      <rPr>
        <sz val="10"/>
        <rFont val="Arial"/>
        <family val="2"/>
      </rPr>
      <t xml:space="preserve"> - Nº de meses de execução contratual</t>
    </r>
  </si>
  <si>
    <r>
      <t>D</t>
    </r>
    <r>
      <rPr>
        <sz val="10"/>
        <rFont val="Arial"/>
        <family val="2"/>
      </rPr>
      <t xml:space="preserve"> - Tipo de serviço</t>
    </r>
  </si>
  <si>
    <t>MOTORISTA</t>
  </si>
  <si>
    <r>
      <t>H -</t>
    </r>
    <r>
      <rPr>
        <sz val="10"/>
        <rFont val="Arial"/>
        <family val="2"/>
      </rPr>
      <t xml:space="preserve"> N.º Registro da Convenção ou Acordo Coletivo no MTE</t>
    </r>
  </si>
  <si>
    <t>MÃO-DE-OBRA VINCULADA À EXECUÇÃO CONTRATUAL</t>
  </si>
  <si>
    <t>DADOS COMPLEMENTARES PARA COMPOSIÇÃO DOS CUSTOS REFERENTES À MÃO-DE-OBRA</t>
  </si>
  <si>
    <t>1 - Tipo de serviço (mesmo serviço com características distintas)</t>
  </si>
  <si>
    <t xml:space="preserve">2 - Salário Normativo da Categoria Profissional 
</t>
  </si>
  <si>
    <t>3 - Categoria profissional (vinculada à execução contratual)</t>
  </si>
  <si>
    <t>4 - Data base da categoria (dia/mês/ano)</t>
  </si>
  <si>
    <t>Nota: Deverão ser informados os valores unitários por empregado</t>
  </si>
  <si>
    <t>REGIME DE TRIBUTAÇÃO DO PROPONENTE (marcar com 'x")</t>
  </si>
  <si>
    <t>MÓDULO 1 :   COMPOSIÇÃO DA REMUNERAÇÃO</t>
  </si>
  <si>
    <t>Composição da Remuneração</t>
  </si>
  <si>
    <t>Valor (R$)</t>
  </si>
  <si>
    <t xml:space="preserve">A  </t>
  </si>
  <si>
    <t>Salário - CBO: 782510</t>
  </si>
  <si>
    <t>B</t>
  </si>
  <si>
    <t>Adicional de Periculosidade</t>
  </si>
  <si>
    <t>C</t>
  </si>
  <si>
    <t>Adicional de Insalubridade</t>
  </si>
  <si>
    <t>D</t>
  </si>
  <si>
    <t>Adicional Noturno</t>
  </si>
  <si>
    <t xml:space="preserve">Gratificação - </t>
  </si>
  <si>
    <r>
      <t>SUBTOTAL I - COMPOSIÇÃO DA REMUNERAÇÃO</t>
    </r>
    <r>
      <rPr>
        <b/>
        <sz val="10"/>
        <color indexed="10"/>
        <rFont val="Arial"/>
        <family val="2"/>
      </rPr>
      <t xml:space="preserve"> </t>
    </r>
  </si>
  <si>
    <t>MÓDULO 2:   BENEFÍCIOS MENSAIS E DIÁRIOS</t>
  </si>
  <si>
    <t>R$</t>
  </si>
  <si>
    <t>Benefícios Mensais e Diários (nformar o valor/fração MENSAL)</t>
  </si>
  <si>
    <t>A</t>
  </si>
  <si>
    <t>Transporte (22 dias x R$ 3,00 x 02 vales) - 6% sobre salário base.)</t>
  </si>
  <si>
    <t>Auxílio-alimentação (vales, cesta básica, etc)</t>
  </si>
  <si>
    <t>Assistência médica e familiar - cláusula 14º  da CCT/M. SAUDE</t>
  </si>
  <si>
    <t>Auxílio creche</t>
  </si>
  <si>
    <t>E</t>
  </si>
  <si>
    <t>Seguro de vida</t>
  </si>
  <si>
    <t>F</t>
  </si>
  <si>
    <t>Outros - especificar</t>
  </si>
  <si>
    <t>SUBTOTAL II - BENEFÍCIOS MENSAIS E DIÁRIOS</t>
  </si>
  <si>
    <t>MÓDULO 3:   INSUMOS DIVERSOS</t>
  </si>
  <si>
    <t xml:space="preserve">Insumos Diversos
</t>
  </si>
  <si>
    <t>Uniformes</t>
  </si>
  <si>
    <t>Materiais</t>
  </si>
  <si>
    <t>Equipamentos</t>
  </si>
  <si>
    <t>Outros (especificar)</t>
  </si>
  <si>
    <t>SUBTOTAL III - INSUMOS DIVERSOS</t>
  </si>
  <si>
    <t>MÓDULO 4:   ENCARGOS SOCIAIS E TRABALHISTAS</t>
  </si>
  <si>
    <t>Submódulo 4.1 – Encargos previdenciários e FGTS: Percentuais incidentes sobre a remuneração</t>
  </si>
  <si>
    <t>4.1</t>
  </si>
  <si>
    <t>Encargos previdenciários e FGTS</t>
  </si>
  <si>
    <t>Valor R$</t>
  </si>
  <si>
    <t>INSS</t>
  </si>
  <si>
    <r>
      <t>SESI ou SESC</t>
    </r>
    <r>
      <rPr>
        <sz val="10"/>
        <color indexed="10"/>
        <rFont val="Arial"/>
        <family val="2"/>
      </rPr>
      <t xml:space="preserve"> (não devido para optantes pelo SIMPLES)</t>
    </r>
  </si>
  <si>
    <r>
      <t>SENAI ou SENAC</t>
    </r>
    <r>
      <rPr>
        <sz val="10"/>
        <color indexed="10"/>
        <rFont val="Arial"/>
        <family val="2"/>
      </rPr>
      <t xml:space="preserve">  (não devido para optantes pelo SIMPLES)</t>
    </r>
  </si>
  <si>
    <r>
      <t xml:space="preserve">INCRA  </t>
    </r>
    <r>
      <rPr>
        <sz val="10"/>
        <color indexed="10"/>
        <rFont val="Arial"/>
        <family val="2"/>
      </rPr>
      <t>(não devido para optantes pelo SIMPLES)</t>
    </r>
  </si>
  <si>
    <r>
      <t xml:space="preserve">Salário Educação  </t>
    </r>
    <r>
      <rPr>
        <sz val="10"/>
        <color indexed="10"/>
        <rFont val="Arial"/>
        <family val="2"/>
      </rPr>
      <t>(não devido para optantes pelo SIMPLES)</t>
    </r>
  </si>
  <si>
    <t>FGTS</t>
  </si>
  <si>
    <t>G</t>
  </si>
  <si>
    <t xml:space="preserve">Seguro Acidente do Trabalho (RAT conforme CNAE 3,00 X FAP= 0,50) = </t>
  </si>
  <si>
    <t>H</t>
  </si>
  <si>
    <r>
      <t xml:space="preserve">SEBRAE  </t>
    </r>
    <r>
      <rPr>
        <sz val="10"/>
        <color indexed="10"/>
        <rFont val="Arial"/>
        <family val="2"/>
      </rPr>
      <t>(não devido para optantes pelo SIMPLES)</t>
    </r>
  </si>
  <si>
    <t>Subtotal 4.1</t>
  </si>
  <si>
    <t>Submódulo 4.2 – 13º Salário e Adicional de Férias: Percentuais incidentes sobre a remuneração</t>
  </si>
  <si>
    <t>4.2</t>
  </si>
  <si>
    <t>13º Salário e Adicional de Férias</t>
  </si>
  <si>
    <t xml:space="preserve">13 º Salário </t>
  </si>
  <si>
    <t>Adicional de Férias</t>
  </si>
  <si>
    <t>Incidência do Submódulo 4.1 sobre 13º Salário e Adicional de Férias</t>
  </si>
  <si>
    <t>Subtotal 4.2</t>
  </si>
  <si>
    <t>Submódulo 4.3 – Afastamento Maternidade:</t>
  </si>
  <si>
    <t>4.3</t>
  </si>
  <si>
    <t>Afastamento Maternidade</t>
  </si>
  <si>
    <t>Afastamento maternidade</t>
  </si>
  <si>
    <t>Incidência do submódulo 4.1 sobre afastamento maternidade (letra A do item 4.3)</t>
  </si>
  <si>
    <t>Subtotal 4.3</t>
  </si>
  <si>
    <t>Submódulo 4.4 – Provisão para Rescisão:</t>
  </si>
  <si>
    <t>4.4</t>
  </si>
  <si>
    <t>Provisão para Rescisão</t>
  </si>
  <si>
    <r>
      <t xml:space="preserve">Aviso prévio indenizado - </t>
    </r>
    <r>
      <rPr>
        <sz val="10"/>
        <color indexed="10"/>
        <rFont val="Arial"/>
        <family val="2"/>
      </rPr>
      <t xml:space="preserve">0,42% conf. Manual MPOG </t>
    </r>
  </si>
  <si>
    <t>Incidência do submódulo 4.1 sobre aviso prévio indenizado (letra A do item 4.4)</t>
  </si>
  <si>
    <t>Multa do FGTS (letra F do 4.1) sobre aviso prévio indenizado (letra A do item 4.4)</t>
  </si>
  <si>
    <t>Aviso prévio trabalhado</t>
  </si>
  <si>
    <t>Incidência do submódulo 4.1 sobre aviso prévio trabalhado (letra D do item 4.4)</t>
  </si>
  <si>
    <t>Multa do FGTS (letra F do 4.1) sobre aviso prévio trabalhado (letra D do item 4.4)</t>
  </si>
  <si>
    <t>Subtotal 4.4</t>
  </si>
  <si>
    <t>Submódulo 4.5 – Custo de Reposição do Profissional Ausente:</t>
  </si>
  <si>
    <t>4.5</t>
  </si>
  <si>
    <t>Composição do Custo de Reposição do Profissional Ausente</t>
  </si>
  <si>
    <t>Férias</t>
  </si>
  <si>
    <t>Adicional de férias</t>
  </si>
  <si>
    <t>Ausência por doença</t>
  </si>
  <si>
    <t>Licença paternidade</t>
  </si>
  <si>
    <t>Ausências legais</t>
  </si>
  <si>
    <t>Ausência por Acidente de trabalho</t>
  </si>
  <si>
    <t>Subtotal - Custo de Reposição</t>
  </si>
  <si>
    <t>Incidência do submódulo 4.1 sobre o Custo de reposição</t>
  </si>
  <si>
    <t>Subtotal 4.5</t>
  </si>
  <si>
    <t>QUADRO RESUMO MÓDULO 4 - ENCARGOS SOCIAIS E TRABALHISTAS</t>
  </si>
  <si>
    <t>Módulo 4 - Encargos sociais e trabalhistas</t>
  </si>
  <si>
    <t>Encargos previdenciários e FGTS e outras contribuições</t>
  </si>
  <si>
    <t>13 º salário + Adicional de férias</t>
  </si>
  <si>
    <t>Custo de rescisão</t>
  </si>
  <si>
    <t>Custo de reposição do profissional ausente</t>
  </si>
  <si>
    <t>outros (especificar)</t>
  </si>
  <si>
    <t>SUBTOTAL IV - QUADRO RESUMO DO MÓDULO IV</t>
  </si>
  <si>
    <t>QUADRO-RESUMO DO CUSTO POR EMPREGADO (ANTES DE TRIBUTOS, CUSTOS INDIRETOS E LUCRO)</t>
  </si>
  <si>
    <t>ITEM</t>
  </si>
  <si>
    <t>Módulo 1 – Composição da Remuneração</t>
  </si>
  <si>
    <t>Módulo 2 – Benefícios Mensais e Diários</t>
  </si>
  <si>
    <t xml:space="preserve">Módulo 3 – Insumos Diversos </t>
  </si>
  <si>
    <t>Módulo 4 – Encargos Sociais e Trabalhistas</t>
  </si>
  <si>
    <t>TOTAL DO CUSTO POR EMPREGADO (ANTES DE C.T.L)</t>
  </si>
  <si>
    <t>MÓDULO 5:   CUSTOS INDIRETOS, TRIBUTOS E LUCRO (C.T.L)</t>
  </si>
  <si>
    <t>Custos Indiretos, Tributos e Lucro</t>
  </si>
  <si>
    <t>Submódulo 5.1 – Custos Indiretos e Lucro:</t>
  </si>
  <si>
    <t>Custos Indiretos</t>
  </si>
  <si>
    <t>Lucro</t>
  </si>
  <si>
    <t>Subtotal Custos Indiretos e Lucro</t>
  </si>
  <si>
    <t>Submódulo 5.2 – Tributos:</t>
  </si>
  <si>
    <t>Tributos (sobre Total do Custo por Empregado Antes de C.T.L + Subtotal de Custos Indiretos e Lucro)</t>
  </si>
  <si>
    <t>Esfera</t>
  </si>
  <si>
    <t>Sigla Tributo</t>
  </si>
  <si>
    <t>C.1 - Tributos federais</t>
  </si>
  <si>
    <t>COFINS</t>
  </si>
  <si>
    <t>PIS</t>
  </si>
  <si>
    <t>C.2 -Tributos Estaduais/Municipais</t>
  </si>
  <si>
    <t>ISSQN</t>
  </si>
  <si>
    <t>C.3 - Outros tributos (especificar)</t>
  </si>
  <si>
    <t>Subtotal Tributos</t>
  </si>
  <si>
    <t>SUBTOTAL V - CUSTOS INDIRETOS, TRIBUTOS E LUCRO</t>
  </si>
  <si>
    <t>Nota (1): Custos Indiretos, Tributos e Lucro por empregado.</t>
  </si>
  <si>
    <t>Nota (2): O valor referente a tributos é obtido aplicando-se o percentual sobre o valor do faturamento</t>
  </si>
  <si>
    <t>QUADRO-RESUMO DO CUSTO POR EMPREGADO</t>
  </si>
  <si>
    <t>Mão-de-obra vinculada à execução contratual (valor por empregado)</t>
  </si>
  <si>
    <t>Subtotal (A + B +C+ D)</t>
  </si>
  <si>
    <t>Módulo 5 – Custos indiretos, tributos e lucro</t>
  </si>
  <si>
    <t>VALOR TOTAL POR EMPREGADO</t>
  </si>
  <si>
    <r>
      <t xml:space="preserve">    </t>
    </r>
    <r>
      <rPr>
        <b/>
        <u/>
        <sz val="10"/>
        <rFont val="Arial"/>
        <family val="2"/>
      </rPr>
      <t>DADOS DA PROPONENTE:</t>
    </r>
  </si>
  <si>
    <t xml:space="preserve">    Nome:</t>
  </si>
  <si>
    <t xml:space="preserve"> Telefone:</t>
  </si>
  <si>
    <t xml:space="preserve">    Razão Social: </t>
  </si>
  <si>
    <t>Fax:</t>
  </si>
  <si>
    <t xml:space="preserve">    CNPJ n.º</t>
  </si>
  <si>
    <t>e-mail:</t>
  </si>
  <si>
    <t xml:space="preserve">    Endereço completo:</t>
  </si>
  <si>
    <t xml:space="preserve">    Validade da Proposta (não inferior a 60 dias corridos): </t>
  </si>
  <si>
    <t>QUADRO RESUMO DO VALOR MENSAL DOS SERVIÇOS</t>
  </si>
  <si>
    <t>Tipo de serviço (A)</t>
  </si>
  <si>
    <t>Valor proposto por empregado
(B)</t>
  </si>
  <si>
    <t xml:space="preserve">Quantidade de empregados por posto (C)
</t>
  </si>
  <si>
    <t>Valor proposto por posto (D) = (B x C)</t>
  </si>
  <si>
    <t>Quantidade
de postos (E)</t>
  </si>
  <si>
    <t>Valor total do serviço (F) = (D x E)</t>
  </si>
  <si>
    <t>VALOR MENSAL DOS SERVIÇOS</t>
  </si>
  <si>
    <t>CÁLCULOS DA PLANILHA DE COMPOSIÇÃO DE CUSTOS E FORMAÇÃO DE PREÇOS (DEMONSTRATIVO DE CÁLCULO)</t>
  </si>
  <si>
    <r>
      <t>~~ INSS.</t>
    </r>
    <r>
      <rPr>
        <sz val="10"/>
        <rFont val="Arial"/>
        <family val="2"/>
      </rPr>
      <t xml:space="preserve"> Art. 22, Inciso I, da Lei nº 8.212/91.</t>
    </r>
  </si>
  <si>
    <r>
      <t>~~ SESI ou SESC.</t>
    </r>
    <r>
      <rPr>
        <sz val="10"/>
        <rFont val="Arial"/>
        <family val="2"/>
      </rPr>
      <t xml:space="preserve"> Art. 3º, Lei n.º 8.036/90.</t>
    </r>
  </si>
  <si>
    <r>
      <t>~~ SENAI ou SENAC.</t>
    </r>
    <r>
      <rPr>
        <sz val="10"/>
        <rFont val="Arial"/>
        <family val="2"/>
      </rPr>
      <t xml:space="preserve"> Decreto n.º 2.318/86.</t>
    </r>
  </si>
  <si>
    <r>
      <t>~~ INCRA.</t>
    </r>
    <r>
      <rPr>
        <sz val="10"/>
        <rFont val="Arial"/>
        <family val="2"/>
      </rPr>
      <t xml:space="preserve"> Lei n.º 7.787/89 e DL n.º 1.146/70.</t>
    </r>
  </si>
  <si>
    <r>
      <t>~~ Salário Educação.</t>
    </r>
    <r>
      <rPr>
        <sz val="10"/>
        <rFont val="Arial"/>
        <family val="2"/>
      </rPr>
      <t xml:space="preserve"> Art. 3º, Inciso I, Decreto n.º 87.043/82.</t>
    </r>
  </si>
  <si>
    <r>
      <t>~~ FGTS.</t>
    </r>
    <r>
      <rPr>
        <sz val="10"/>
        <rFont val="Arial"/>
        <family val="2"/>
      </rPr>
      <t xml:space="preserve"> Art. 15, Lei nº 8.030/90 e Art. 7º, III, CF.</t>
    </r>
  </si>
  <si>
    <r>
      <t>~~ Seguro Acidente do Trabalho.</t>
    </r>
    <r>
      <rPr>
        <sz val="10"/>
        <rFont val="Arial"/>
        <family val="2"/>
      </rPr>
      <t xml:space="preserve"> Decreto nº 3.048/99.</t>
    </r>
  </si>
  <si>
    <r>
      <t>~~ SEBRAE.</t>
    </r>
    <r>
      <rPr>
        <sz val="10"/>
        <rFont val="Arial"/>
        <family val="2"/>
      </rPr>
      <t xml:space="preserve"> Art. 8º, Lei n.º 8.029/90 e Lei n.º 8.154/90.</t>
    </r>
  </si>
  <si>
    <r>
      <t>~~ Férias.</t>
    </r>
    <r>
      <rPr>
        <sz val="10"/>
        <rFont val="Arial"/>
        <family val="2"/>
      </rPr>
      <t xml:space="preserve"> Artigos 7º, XVII, da CF/88 e 129 a 153 da CLT.</t>
    </r>
  </si>
  <si>
    <r>
      <t xml:space="preserve">Equivale a 1/3 do salário = </t>
    </r>
    <r>
      <rPr>
        <b/>
        <sz val="10"/>
        <rFont val="Arial"/>
        <family val="2"/>
      </rPr>
      <t>2,78%</t>
    </r>
    <r>
      <rPr>
        <sz val="10"/>
        <rFont val="Arial"/>
        <family val="2"/>
      </rPr>
      <t>.</t>
    </r>
  </si>
  <si>
    <r>
      <t>~~ 13º salário.</t>
    </r>
    <r>
      <rPr>
        <sz val="10"/>
        <rFont val="Arial"/>
        <family val="2"/>
      </rPr>
      <t xml:space="preserve"> Artigo 7º, VIII, da CF/88, Leis n.ºs 4.090/62 e 4.749/65 e Decreto n.º 57.155/65.</t>
    </r>
  </si>
  <si>
    <r>
      <t xml:space="preserve">Equivale a 1/12 da remuneração. [( 1 / 12) x 100] = [0,0833 x 100] = </t>
    </r>
    <r>
      <rPr>
        <b/>
        <sz val="10"/>
        <rFont val="Arial"/>
        <family val="2"/>
      </rPr>
      <t>8,33%</t>
    </r>
  </si>
  <si>
    <t>ESTADO DA PARAIBA</t>
  </si>
  <si>
    <t>PREFEITURA MUNICIPAL DE SANTA LUZIA</t>
  </si>
  <si>
    <t>COMPOSIÇÃO BDI</t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</si>
  <si>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</si>
  <si>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</si>
  <si>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</si>
  <si>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</si>
  <si>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</si>
  <si>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</si>
  <si>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</si>
  <si>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</si>
  <si>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</si>
  <si>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</si>
  <si>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</si>
  <si>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</si>
  <si>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</si>
  <si>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</si>
  <si>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</si>
  <si>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</si>
  <si>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</si>
  <si>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</si>
  <si>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</si>
  <si>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</si>
  <si>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</si>
  <si>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</si>
  <si>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</si>
  <si>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</si>
  <si>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2) Os Tributos normalmente aplicáveis são: PIS (O,65%), COFINS (3,00%) e ISS (variável até 2,00% conforme o município) e CPRB (4,50%).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</si>
  <si>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</si>
  <si>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</si>
  <si>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</si>
  <si>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</si>
  <si>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</si>
  <si>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</si>
  <si>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</si>
  <si>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</si>
  <si>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</si>
  <si>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</si>
  <si>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</si>
  <si>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</si>
  <si>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 xml:space="preserve">DESPESAS TOTAIS MENSAIS SEM BDI </t>
  </si>
  <si>
    <t>DESPESAS TOTAIS MENSAIS  COM BDI</t>
  </si>
  <si>
    <t>8 - CUSTOS DE MÃO DE OBRA</t>
  </si>
  <si>
    <t>7- CUSTOS DE MANUTENÇÃO COM EQUIPAMENTO (Pneus)</t>
  </si>
  <si>
    <t>Custo mensal com peneus da forta</t>
  </si>
  <si>
    <t>8- CUSTO DE MANUTENÇÃO COM EQUIPAMENTO (lavagem)</t>
  </si>
  <si>
    <t>Lavagem por conjunto</t>
  </si>
  <si>
    <t>Custo com lavagem dos dois conjuntos</t>
  </si>
  <si>
    <t xml:space="preserve">9- MÃO-DE-OBRA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</si>
</sst>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* #,##0.00_);_(* \(#,##0.00\);_(* \-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color indexed="10"/>
      <name val="Arial"/>
      <family val="2"/>
    </font>
    <font>
      <b/>
      <sz val="10"/>
      <name val="Verdana"/>
      <family val="2"/>
    </font>
    <font>
      <b/>
      <u/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</cellStyleXfs>
  <cellXfs count="305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/>
    <xf numFmtId="0" fontId="0" fillId="0" borderId="1" xfId="0" applyFill="1" applyBorder="1"/>
    <xf numFmtId="43" fontId="2" fillId="2" borderId="1" xfId="1" applyFont="1" applyFill="1" applyBorder="1"/>
    <xf numFmtId="0" fontId="0" fillId="0" borderId="0" xfId="0" applyFill="1" applyBorder="1"/>
    <xf numFmtId="43" fontId="2" fillId="0" borderId="0" xfId="1" applyFont="1" applyFill="1" applyBorder="1" applyAlignment="1">
      <alignment horizontal="center"/>
    </xf>
    <xf numFmtId="43" fontId="4" fillId="0" borderId="1" xfId="1" applyFont="1" applyFill="1" applyBorder="1" applyAlignment="1" applyProtection="1">
      <alignment horizontal="right"/>
      <protection locked="0"/>
    </xf>
    <xf numFmtId="43" fontId="4" fillId="0" borderId="1" xfId="1" applyFont="1" applyFill="1" applyBorder="1" applyAlignment="1">
      <alignment horizontal="right"/>
    </xf>
    <xf numFmtId="43" fontId="0" fillId="3" borderId="1" xfId="1" applyFont="1" applyFill="1" applyBorder="1"/>
    <xf numFmtId="0" fontId="3" fillId="0" borderId="0" xfId="3" applyFont="1"/>
    <xf numFmtId="0" fontId="4" fillId="0" borderId="0" xfId="3"/>
    <xf numFmtId="0" fontId="18" fillId="0" borderId="0" xfId="0" applyFont="1" applyAlignment="1">
      <alignment vertical="center"/>
    </xf>
    <xf numFmtId="0" fontId="4" fillId="0" borderId="16" xfId="3" applyBorder="1"/>
    <xf numFmtId="0" fontId="4" fillId="0" borderId="17" xfId="3" applyBorder="1"/>
    <xf numFmtId="0" fontId="3" fillId="4" borderId="23" xfId="3" applyFont="1" applyFill="1" applyBorder="1" applyAlignment="1">
      <alignment vertical="center"/>
    </xf>
    <xf numFmtId="0" fontId="3" fillId="4" borderId="24" xfId="3" applyFont="1" applyFill="1" applyBorder="1" applyAlignment="1">
      <alignment horizontal="center"/>
    </xf>
    <xf numFmtId="0" fontId="3" fillId="4" borderId="25" xfId="3" applyFont="1" applyFill="1" applyBorder="1" applyAlignment="1">
      <alignment horizontal="center"/>
    </xf>
    <xf numFmtId="0" fontId="3" fillId="4" borderId="26" xfId="3" applyFont="1" applyFill="1" applyBorder="1" applyAlignment="1">
      <alignment horizontal="center"/>
    </xf>
    <xf numFmtId="10" fontId="3" fillId="4" borderId="27" xfId="3" applyNumberFormat="1" applyFont="1" applyFill="1" applyBorder="1" applyAlignment="1">
      <alignment horizontal="center"/>
    </xf>
    <xf numFmtId="0" fontId="3" fillId="4" borderId="27" xfId="3" applyFont="1" applyFill="1" applyBorder="1" applyAlignment="1">
      <alignment horizontal="center"/>
    </xf>
    <xf numFmtId="0" fontId="3" fillId="4" borderId="28" xfId="3" applyFont="1" applyFill="1" applyBorder="1" applyAlignment="1">
      <alignment horizontal="center"/>
    </xf>
    <xf numFmtId="0" fontId="4" fillId="5" borderId="29" xfId="3" applyFill="1" applyBorder="1"/>
    <xf numFmtId="39" fontId="0" fillId="6" borderId="30" xfId="4" applyNumberFormat="1" applyFont="1" applyFill="1" applyBorder="1" applyAlignment="1" applyProtection="1">
      <alignment horizontal="center"/>
    </xf>
    <xf numFmtId="2" fontId="4" fillId="7" borderId="31" xfId="3" applyNumberFormat="1" applyFill="1" applyBorder="1" applyAlignment="1">
      <alignment horizontal="center"/>
    </xf>
    <xf numFmtId="2" fontId="4" fillId="7" borderId="32" xfId="3" applyNumberFormat="1" applyFill="1" applyBorder="1" applyAlignment="1">
      <alignment horizontal="center"/>
    </xf>
    <xf numFmtId="2" fontId="4" fillId="7" borderId="33" xfId="3" applyNumberFormat="1" applyFill="1" applyBorder="1" applyAlignment="1">
      <alignment horizontal="center"/>
    </xf>
    <xf numFmtId="2" fontId="4" fillId="7" borderId="34" xfId="3" applyNumberFormat="1" applyFill="1" applyBorder="1" applyAlignment="1">
      <alignment horizontal="center"/>
    </xf>
    <xf numFmtId="0" fontId="4" fillId="5" borderId="35" xfId="3" applyFill="1" applyBorder="1"/>
    <xf numFmtId="39" fontId="0" fillId="6" borderId="36" xfId="4" applyNumberFormat="1" applyFont="1" applyFill="1" applyBorder="1" applyAlignment="1" applyProtection="1">
      <alignment horizontal="center"/>
    </xf>
    <xf numFmtId="2" fontId="4" fillId="7" borderId="37" xfId="3" applyNumberFormat="1" applyFill="1" applyBorder="1" applyAlignment="1">
      <alignment horizontal="center"/>
    </xf>
    <xf numFmtId="2" fontId="4" fillId="7" borderId="17" xfId="3" applyNumberFormat="1" applyFill="1" applyBorder="1" applyAlignment="1">
      <alignment horizontal="center"/>
    </xf>
    <xf numFmtId="2" fontId="4" fillId="7" borderId="38" xfId="3" applyNumberFormat="1" applyFill="1" applyBorder="1" applyAlignment="1">
      <alignment horizontal="center"/>
    </xf>
    <xf numFmtId="2" fontId="4" fillId="7" borderId="39" xfId="3" applyNumberFormat="1" applyFill="1" applyBorder="1" applyAlignment="1">
      <alignment horizontal="center"/>
    </xf>
    <xf numFmtId="2" fontId="4" fillId="7" borderId="26" xfId="3" applyNumberFormat="1" applyFill="1" applyBorder="1" applyAlignment="1">
      <alignment horizontal="center"/>
    </xf>
    <xf numFmtId="2" fontId="4" fillId="7" borderId="40" xfId="3" applyNumberFormat="1" applyFill="1" applyBorder="1" applyAlignment="1">
      <alignment horizontal="center"/>
    </xf>
    <xf numFmtId="2" fontId="4" fillId="7" borderId="41" xfId="3" applyNumberFormat="1" applyFill="1" applyBorder="1" applyAlignment="1">
      <alignment horizontal="center"/>
    </xf>
    <xf numFmtId="2" fontId="4" fillId="7" borderId="27" xfId="3" applyNumberFormat="1" applyFill="1" applyBorder="1" applyAlignment="1">
      <alignment horizontal="center"/>
    </xf>
    <xf numFmtId="2" fontId="4" fillId="7" borderId="28" xfId="3" applyNumberFormat="1" applyFill="1" applyBorder="1" applyAlignment="1">
      <alignment horizontal="center"/>
    </xf>
    <xf numFmtId="0" fontId="4" fillId="5" borderId="42" xfId="3" applyFill="1" applyBorder="1"/>
    <xf numFmtId="39" fontId="0" fillId="6" borderId="43" xfId="4" applyNumberFormat="1" applyFont="1" applyFill="1" applyBorder="1" applyAlignment="1" applyProtection="1">
      <alignment horizontal="center"/>
    </xf>
    <xf numFmtId="2" fontId="4" fillId="0" borderId="0" xfId="3" applyNumberFormat="1"/>
    <xf numFmtId="0" fontId="3" fillId="0" borderId="1" xfId="3" applyFont="1" applyBorder="1" applyAlignment="1">
      <alignment horizontal="center"/>
    </xf>
    <xf numFmtId="166" fontId="4" fillId="8" borderId="1" xfId="4" applyNumberFormat="1" applyFill="1" applyBorder="1" applyAlignment="1">
      <alignment horizontal="center"/>
    </xf>
    <xf numFmtId="0" fontId="20" fillId="0" borderId="16" xfId="3" applyFont="1" applyBorder="1" applyAlignment="1">
      <alignment horizontal="right"/>
    </xf>
    <xf numFmtId="10" fontId="20" fillId="0" borderId="0" xfId="4" applyNumberFormat="1" applyFont="1" applyFill="1" applyBorder="1" applyAlignment="1" applyProtection="1"/>
    <xf numFmtId="166" fontId="21" fillId="0" borderId="0" xfId="4" applyNumberFormat="1" applyFont="1" applyFill="1" applyBorder="1" applyAlignment="1" applyProtection="1"/>
    <xf numFmtId="0" fontId="4" fillId="0" borderId="46" xfId="3" applyBorder="1"/>
    <xf numFmtId="0" fontId="4" fillId="0" borderId="6" xfId="3" applyBorder="1"/>
    <xf numFmtId="0" fontId="4" fillId="0" borderId="7" xfId="3" applyBorder="1"/>
    <xf numFmtId="0" fontId="4" fillId="0" borderId="9" xfId="3" applyBorder="1"/>
    <xf numFmtId="0" fontId="4" fillId="0" borderId="47" xfId="3" applyBorder="1"/>
    <xf numFmtId="0" fontId="4" fillId="0" borderId="11" xfId="3" applyBorder="1"/>
    <xf numFmtId="0" fontId="4" fillId="0" borderId="12" xfId="3" applyBorder="1"/>
    <xf numFmtId="0" fontId="22" fillId="0" borderId="0" xfId="3" applyFont="1"/>
    <xf numFmtId="0" fontId="22" fillId="0" borderId="17" xfId="3" applyFont="1" applyBorder="1"/>
    <xf numFmtId="0" fontId="3" fillId="9" borderId="48" xfId="3" applyFont="1" applyFill="1" applyBorder="1"/>
    <xf numFmtId="0" fontId="4" fillId="9" borderId="0" xfId="3" applyFill="1"/>
    <xf numFmtId="0" fontId="13" fillId="0" borderId="16" xfId="3" applyFont="1" applyBorder="1"/>
    <xf numFmtId="0" fontId="3" fillId="0" borderId="16" xfId="3" applyFont="1" applyBorder="1"/>
    <xf numFmtId="0" fontId="23" fillId="0" borderId="0" xfId="3" applyFont="1"/>
    <xf numFmtId="0" fontId="3" fillId="0" borderId="48" xfId="3" applyFont="1" applyBorder="1"/>
    <xf numFmtId="0" fontId="4" fillId="0" borderId="49" xfId="3" applyBorder="1"/>
    <xf numFmtId="0" fontId="22" fillId="0" borderId="49" xfId="3" applyFont="1" applyBorder="1"/>
    <xf numFmtId="0" fontId="22" fillId="0" borderId="50" xfId="3" applyFont="1" applyBorder="1"/>
    <xf numFmtId="0" fontId="3" fillId="4" borderId="40" xfId="3" applyFont="1" applyFill="1" applyBorder="1" applyAlignment="1">
      <alignment horizontal="center"/>
    </xf>
    <xf numFmtId="2" fontId="4" fillId="7" borderId="6" xfId="3" applyNumberFormat="1" applyFill="1" applyBorder="1" applyAlignment="1">
      <alignment horizontal="center"/>
    </xf>
    <xf numFmtId="2" fontId="4" fillId="7" borderId="0" xfId="3" applyNumberFormat="1" applyFill="1" applyBorder="1" applyAlignment="1">
      <alignment horizontal="center"/>
    </xf>
    <xf numFmtId="2" fontId="4" fillId="7" borderId="51" xfId="3" applyNumberFormat="1" applyFill="1" applyBorder="1" applyAlignment="1">
      <alignment horizontal="center"/>
    </xf>
    <xf numFmtId="0" fontId="3" fillId="4" borderId="41" xfId="3" applyFont="1" applyFill="1" applyBorder="1" applyAlignment="1">
      <alignment horizontal="center"/>
    </xf>
    <xf numFmtId="0" fontId="3" fillId="4" borderId="53" xfId="3" applyFont="1" applyFill="1" applyBorder="1" applyAlignment="1">
      <alignment horizontal="center"/>
    </xf>
    <xf numFmtId="2" fontId="4" fillId="7" borderId="54" xfId="3" applyNumberFormat="1" applyFill="1" applyBorder="1" applyAlignment="1">
      <alignment horizontal="center"/>
    </xf>
    <xf numFmtId="2" fontId="4" fillId="7" borderId="55" xfId="3" applyNumberFormat="1" applyFill="1" applyBorder="1" applyAlignment="1">
      <alignment horizontal="center"/>
    </xf>
    <xf numFmtId="2" fontId="4" fillId="7" borderId="56" xfId="3" applyNumberFormat="1" applyFill="1" applyBorder="1" applyAlignment="1">
      <alignment horizontal="center"/>
    </xf>
    <xf numFmtId="2" fontId="4" fillId="7" borderId="57" xfId="3" applyNumberFormat="1" applyFill="1" applyBorder="1" applyAlignment="1">
      <alignment horizontal="center"/>
    </xf>
    <xf numFmtId="166" fontId="4" fillId="8" borderId="58" xfId="4" applyNumberFormat="1" applyFill="1" applyBorder="1" applyAlignment="1">
      <alignment horizontal="center"/>
    </xf>
    <xf numFmtId="166" fontId="4" fillId="8" borderId="60" xfId="4" applyNumberFormat="1" applyFill="1" applyBorder="1" applyAlignment="1">
      <alignment horizontal="center"/>
    </xf>
    <xf numFmtId="166" fontId="4" fillId="8" borderId="61" xfId="4" applyNumberFormat="1" applyFill="1" applyBorder="1" applyAlignment="1">
      <alignment horizontal="center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9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 applyProtection="1">
      <alignment horizontal="right"/>
      <protection locked="0"/>
    </xf>
    <xf numFmtId="14" fontId="3" fillId="0" borderId="1" xfId="1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9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 applyProtection="1">
      <alignment horizontal="center" wrapText="1"/>
      <protection locked="0"/>
    </xf>
    <xf numFmtId="1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0" fontId="3" fillId="0" borderId="3" xfId="0" applyNumberFormat="1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 applyProtection="1">
      <alignment horizontal="right"/>
    </xf>
    <xf numFmtId="43" fontId="4" fillId="0" borderId="1" xfId="1" applyFont="1" applyFill="1" applyBorder="1" applyAlignment="1">
      <alignment horizontal="left" wrapText="1"/>
    </xf>
    <xf numFmtId="10" fontId="3" fillId="0" borderId="1" xfId="0" applyNumberFormat="1" applyFont="1" applyFill="1" applyBorder="1" applyAlignment="1" applyProtection="1">
      <alignment horizontal="center" wrapText="1"/>
      <protection locked="0"/>
    </xf>
    <xf numFmtId="164" fontId="3" fillId="0" borderId="1" xfId="0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9" xfId="0" applyFill="1" applyBorder="1"/>
    <xf numFmtId="0" fontId="3" fillId="0" borderId="1" xfId="0" applyFont="1" applyFill="1" applyBorder="1"/>
    <xf numFmtId="43" fontId="3" fillId="0" borderId="1" xfId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/>
    <xf numFmtId="4" fontId="0" fillId="0" borderId="0" xfId="0" applyNumberFormat="1" applyFill="1"/>
    <xf numFmtId="0" fontId="16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Protection="1">
      <protection locked="0"/>
    </xf>
    <xf numFmtId="43" fontId="2" fillId="2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0" fillId="0" borderId="0" xfId="0" applyBorder="1"/>
    <xf numFmtId="43" fontId="0" fillId="0" borderId="1" xfId="1" applyFont="1" applyBorder="1" applyAlignment="1"/>
    <xf numFmtId="43" fontId="2" fillId="2" borderId="1" xfId="1" applyFont="1" applyFill="1" applyBorder="1" applyAlignment="1"/>
    <xf numFmtId="43" fontId="0" fillId="0" borderId="0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4" fillId="0" borderId="59" xfId="3" applyBorder="1" applyAlignment="1">
      <alignment horizontal="left" wrapText="1"/>
    </xf>
    <xf numFmtId="0" fontId="4" fillId="0" borderId="60" xfId="3" applyBorder="1" applyAlignment="1">
      <alignment horizontal="left" wrapText="1"/>
    </xf>
    <xf numFmtId="0" fontId="4" fillId="6" borderId="16" xfId="3" applyFill="1" applyBorder="1" applyAlignment="1">
      <alignment horizontal="left" vertical="center" wrapText="1"/>
    </xf>
    <xf numFmtId="0" fontId="4" fillId="6" borderId="0" xfId="3" applyFill="1" applyAlignment="1">
      <alignment horizontal="left" vertical="center" wrapText="1"/>
    </xf>
    <xf numFmtId="0" fontId="4" fillId="0" borderId="1" xfId="3" applyBorder="1" applyAlignment="1">
      <alignment horizontal="left" wrapText="1"/>
    </xf>
    <xf numFmtId="0" fontId="19" fillId="0" borderId="45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0" fontId="4" fillId="0" borderId="58" xfId="3" applyBorder="1" applyAlignment="1">
      <alignment horizontal="left" wrapText="1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9" fillId="0" borderId="18" xfId="3" applyFont="1" applyBorder="1" applyAlignment="1">
      <alignment horizontal="center"/>
    </xf>
    <xf numFmtId="0" fontId="19" fillId="0" borderId="19" xfId="3" applyFont="1" applyBorder="1" applyAlignment="1">
      <alignment horizontal="center"/>
    </xf>
    <xf numFmtId="0" fontId="3" fillId="0" borderId="20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2" fontId="4" fillId="8" borderId="1" xfId="3" applyNumberFormat="1" applyFill="1" applyBorder="1" applyAlignment="1">
      <alignment horizontal="center"/>
    </xf>
    <xf numFmtId="2" fontId="4" fillId="8" borderId="52" xfId="3" applyNumberFormat="1" applyFill="1" applyBorder="1" applyAlignment="1">
      <alignment horizontal="center"/>
    </xf>
    <xf numFmtId="2" fontId="4" fillId="8" borderId="44" xfId="3" applyNumberFormat="1" applyFill="1" applyBorder="1" applyAlignment="1">
      <alignment horizontal="center"/>
    </xf>
    <xf numFmtId="0" fontId="3" fillId="6" borderId="16" xfId="3" applyFont="1" applyFill="1" applyBorder="1" applyAlignment="1">
      <alignment horizontal="left"/>
    </xf>
    <xf numFmtId="0" fontId="3" fillId="6" borderId="0" xfId="3" applyFont="1" applyFill="1" applyAlignment="1">
      <alignment horizontal="left"/>
    </xf>
    <xf numFmtId="0" fontId="3" fillId="0" borderId="1" xfId="3" applyFont="1" applyBorder="1" applyAlignment="1">
      <alignment horizontal="center"/>
    </xf>
    <xf numFmtId="0" fontId="4" fillId="6" borderId="16" xfId="3" applyFill="1" applyBorder="1" applyAlignment="1">
      <alignment horizontal="left"/>
    </xf>
    <xf numFmtId="0" fontId="4" fillId="6" borderId="0" xfId="3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justify" vertical="justify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3" fontId="0" fillId="0" borderId="1" xfId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0" fillId="0" borderId="5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/>
    </xf>
    <xf numFmtId="0" fontId="14" fillId="0" borderId="4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right" vertical="top" wrapText="1"/>
    </xf>
    <xf numFmtId="0" fontId="12" fillId="0" borderId="3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5">
    <cellStyle name="Normal" xfId="0" builtinId="0"/>
    <cellStyle name="Normal 2 2" xfId="3"/>
    <cellStyle name="Porcentagem" xfId="2" builtinId="5"/>
    <cellStyle name="Separador de milhares 2_ORÇAMENTO matureia corrigido (DEZ 2009)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2571750</xdr:colOff>
      <xdr:row>4</xdr:row>
      <xdr:rowOff>0</xdr:rowOff>
    </xdr:from>
    <xdr:to>
      <xdr:col>2</xdr:col>
      <xdr:colOff>3505200</xdr:colOff>
      <xdr:row>5</xdr:row>
      <xdr:rowOff>0</xdr:rowOff>
    </xdr:to>
    <xdr:pic>
      <xdr:nvPicPr>
        <xdr:cNvPr id="2" name="Picture 2" descr="Aguiar-PB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657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47625</xdr:rowOff>
        </xdr:from>
        <xdr:to>
          <xdr:col>3</xdr:col>
          <xdr:colOff>285750</xdr:colOff>
          <xdr:row>23</xdr:row>
          <xdr:rowOff>95250</xdr:rowOff>
        </xdr:to>
        <xdr:sp macro="" textlink="">
          <xdr:nvSpPr>
            <xdr:cNvPr id="3073" name="Picture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showGridLines="0" topLeftCell="A58" zoomScale="130" zoomScaleNormal="130" zoomScaleSheetLayoutView="115" workbookViewId="0">
      <selection activeCell="K41" sqref="K41"/>
    </sheetView>
  </sheetViews>
  <sheetFormatPr defaultRowHeight="15" x14ac:dyDescent="0.25"/>
  <cols>
    <col min="1" max="1" width="4.28515625" customWidth="1"/>
    <col min="2" max="2" width="44" customWidth="1"/>
    <col min="3" max="3" width="10" customWidth="1"/>
    <col min="4" max="4" width="11.85546875" style="1" customWidth="1"/>
    <col min="5" max="5" width="13.85546875" style="1" customWidth="1"/>
    <col min="6" max="6" width="17.7109375" style="1" customWidth="1"/>
    <col min="7" max="7" width="10.5703125" bestFit="1" customWidth="1"/>
    <col min="8" max="9" width="11.5703125" bestFit="1" customWidth="1"/>
    <col min="10" max="10" width="10" bestFit="1" customWidth="1"/>
    <col min="11" max="11" width="26.140625" customWidth="1"/>
    <col min="12" max="12" width="15.28515625" bestFit="1" customWidth="1"/>
    <col min="13" max="13" width="10.5703125" bestFit="1" customWidth="1"/>
    <col min="14" max="14" width="13.28515625" bestFit="1" customWidth="1"/>
  </cols>
  <sheetData>
    <row r="1" spans="2:11" x14ac:dyDescent="0.25">
      <c r="B1" s="153" t="s">
        <v>43</v>
      </c>
      <c r="C1" s="153"/>
      <c r="D1" s="153"/>
      <c r="E1" s="153"/>
      <c r="F1" s="153"/>
    </row>
    <row r="2" spans="2:11" x14ac:dyDescent="0.25">
      <c r="B2" s="5" t="s">
        <v>0</v>
      </c>
      <c r="C2" s="5" t="s">
        <v>1</v>
      </c>
      <c r="D2" s="6" t="s">
        <v>2</v>
      </c>
      <c r="E2" s="6" t="s">
        <v>3</v>
      </c>
      <c r="F2" s="6" t="s">
        <v>4</v>
      </c>
    </row>
    <row r="3" spans="2:11" x14ac:dyDescent="0.25">
      <c r="B3" s="3" t="s">
        <v>10</v>
      </c>
      <c r="C3" s="3" t="s">
        <v>5</v>
      </c>
      <c r="D3" s="4">
        <v>2</v>
      </c>
      <c r="E3" s="4">
        <v>267156</v>
      </c>
      <c r="F3" s="4">
        <f>E3</f>
        <v>267156</v>
      </c>
    </row>
    <row r="4" spans="2:11" x14ac:dyDescent="0.25">
      <c r="B4" s="3" t="s">
        <v>11</v>
      </c>
      <c r="C4" s="3" t="s">
        <v>6</v>
      </c>
      <c r="D4" s="157">
        <v>10</v>
      </c>
      <c r="E4" s="158"/>
      <c r="F4" s="159"/>
    </row>
    <row r="5" spans="2:11" x14ac:dyDescent="0.25">
      <c r="B5" s="3" t="s">
        <v>12</v>
      </c>
      <c r="C5" s="3" t="s">
        <v>6</v>
      </c>
      <c r="D5" s="157">
        <v>0</v>
      </c>
      <c r="E5" s="158"/>
      <c r="F5" s="159"/>
    </row>
    <row r="6" spans="2:11" x14ac:dyDescent="0.25">
      <c r="B6" s="3" t="s">
        <v>13</v>
      </c>
      <c r="C6" s="3" t="s">
        <v>7</v>
      </c>
      <c r="D6" s="4">
        <v>65.180000000000007</v>
      </c>
      <c r="E6" s="4">
        <f>E3*D6/100</f>
        <v>174132.28080000001</v>
      </c>
      <c r="F6" s="4">
        <f>F3-E6</f>
        <v>93023.719199999992</v>
      </c>
      <c r="I6" s="1"/>
    </row>
    <row r="7" spans="2:11" x14ac:dyDescent="0.25">
      <c r="B7" s="3" t="s">
        <v>14</v>
      </c>
      <c r="C7" s="3" t="s">
        <v>8</v>
      </c>
      <c r="D7" s="4">
        <v>120</v>
      </c>
      <c r="E7" s="4">
        <f>E6</f>
        <v>174132.28080000001</v>
      </c>
      <c r="F7" s="9">
        <f>(E7/D7)*D3*1.1</f>
        <v>3192.4251480000007</v>
      </c>
      <c r="I7" s="2"/>
      <c r="J7" s="2"/>
      <c r="K7" s="2"/>
    </row>
    <row r="9" spans="2:11" x14ac:dyDescent="0.25">
      <c r="B9" s="153" t="s">
        <v>44</v>
      </c>
      <c r="C9" s="153"/>
      <c r="D9" s="153"/>
      <c r="E9" s="153"/>
      <c r="F9" s="153"/>
    </row>
    <row r="10" spans="2:11" x14ac:dyDescent="0.25">
      <c r="B10" s="5" t="s">
        <v>0</v>
      </c>
      <c r="C10" s="5" t="s">
        <v>1</v>
      </c>
      <c r="D10" s="6" t="s">
        <v>2</v>
      </c>
      <c r="E10" s="6" t="s">
        <v>3</v>
      </c>
      <c r="F10" s="6" t="s">
        <v>4</v>
      </c>
    </row>
    <row r="11" spans="2:11" x14ac:dyDescent="0.25">
      <c r="B11" s="3" t="s">
        <v>15</v>
      </c>
      <c r="C11" s="3" t="s">
        <v>5</v>
      </c>
      <c r="D11" s="4">
        <v>2</v>
      </c>
      <c r="E11" s="4">
        <v>267150</v>
      </c>
      <c r="F11" s="4">
        <f>E11</f>
        <v>267150</v>
      </c>
    </row>
    <row r="12" spans="2:11" x14ac:dyDescent="0.25">
      <c r="B12" s="3" t="s">
        <v>9</v>
      </c>
      <c r="C12" s="3" t="s">
        <v>7</v>
      </c>
      <c r="D12" s="157">
        <v>6.5</v>
      </c>
      <c r="E12" s="158"/>
      <c r="F12" s="159"/>
    </row>
    <row r="13" spans="2:11" x14ac:dyDescent="0.25">
      <c r="B13" s="3" t="s">
        <v>16</v>
      </c>
      <c r="C13" s="161">
        <f>F3-(F7*D5*12)</f>
        <v>267156</v>
      </c>
      <c r="D13" s="162"/>
      <c r="E13" s="162"/>
      <c r="F13" s="163"/>
      <c r="K13" s="2"/>
    </row>
    <row r="14" spans="2:11" x14ac:dyDescent="0.25">
      <c r="B14" s="3" t="s">
        <v>17</v>
      </c>
      <c r="C14" s="161">
        <f>F3-E7</f>
        <v>93023.719199999992</v>
      </c>
      <c r="D14" s="162"/>
      <c r="E14" s="162"/>
      <c r="F14" s="163"/>
      <c r="H14" s="2"/>
    </row>
    <row r="15" spans="2:11" x14ac:dyDescent="0.25">
      <c r="B15" s="8" t="s">
        <v>18</v>
      </c>
      <c r="C15" s="164">
        <f>((C13-C14)*((D4+1)/(2*D4))+C14)</f>
        <v>188796.47364000001</v>
      </c>
      <c r="D15" s="165"/>
      <c r="E15" s="165"/>
      <c r="F15" s="165"/>
      <c r="J15" s="2"/>
    </row>
    <row r="16" spans="2:11" x14ac:dyDescent="0.25">
      <c r="B16" s="8" t="s">
        <v>19</v>
      </c>
      <c r="C16" s="166">
        <f>(C15*(D12/100)/12)*D11*1.1</f>
        <v>2249.8246442100008</v>
      </c>
      <c r="D16" s="166"/>
      <c r="E16" s="166"/>
      <c r="F16" s="166"/>
      <c r="K16" s="2"/>
    </row>
    <row r="17" spans="2:13" x14ac:dyDescent="0.25">
      <c r="B17" s="10"/>
      <c r="C17" s="11"/>
      <c r="D17" s="11"/>
      <c r="E17" s="11"/>
      <c r="F17" s="11"/>
    </row>
    <row r="18" spans="2:13" x14ac:dyDescent="0.25">
      <c r="B18" s="153" t="s">
        <v>45</v>
      </c>
      <c r="C18" s="153"/>
      <c r="D18" s="153"/>
      <c r="E18" s="153"/>
      <c r="F18" s="153"/>
    </row>
    <row r="19" spans="2:13" x14ac:dyDescent="0.25">
      <c r="B19" s="5" t="s">
        <v>0</v>
      </c>
      <c r="C19" s="5" t="s">
        <v>1</v>
      </c>
      <c r="D19" s="6" t="s">
        <v>2</v>
      </c>
      <c r="E19" s="6" t="s">
        <v>3</v>
      </c>
      <c r="F19" s="6" t="s">
        <v>4</v>
      </c>
      <c r="L19" s="2"/>
    </row>
    <row r="20" spans="2:13" x14ac:dyDescent="0.25">
      <c r="B20" s="3" t="s">
        <v>10</v>
      </c>
      <c r="C20" s="3" t="s">
        <v>5</v>
      </c>
      <c r="D20" s="4">
        <v>2</v>
      </c>
      <c r="E20" s="4">
        <v>160000</v>
      </c>
      <c r="F20" s="4">
        <f>E20</f>
        <v>160000</v>
      </c>
    </row>
    <row r="21" spans="2:13" x14ac:dyDescent="0.25">
      <c r="B21" s="3" t="s">
        <v>11</v>
      </c>
      <c r="C21" s="3" t="s">
        <v>6</v>
      </c>
      <c r="D21" s="157">
        <v>10</v>
      </c>
      <c r="E21" s="158"/>
      <c r="F21" s="159"/>
      <c r="L21" s="2"/>
      <c r="M21" s="2"/>
    </row>
    <row r="22" spans="2:13" x14ac:dyDescent="0.25">
      <c r="B22" s="3" t="s">
        <v>12</v>
      </c>
      <c r="C22" s="3" t="s">
        <v>6</v>
      </c>
      <c r="D22" s="157">
        <v>0</v>
      </c>
      <c r="E22" s="158"/>
      <c r="F22" s="159"/>
      <c r="L22" s="2"/>
    </row>
    <row r="23" spans="2:13" x14ac:dyDescent="0.25">
      <c r="B23" s="3" t="s">
        <v>13</v>
      </c>
      <c r="C23" s="3" t="s">
        <v>7</v>
      </c>
      <c r="D23" s="4">
        <v>65.180000000000007</v>
      </c>
      <c r="E23" s="4">
        <f>E20*D23/100</f>
        <v>104288.00000000001</v>
      </c>
      <c r="F23" s="4">
        <f>F20-E23</f>
        <v>55711.999999999985</v>
      </c>
    </row>
    <row r="24" spans="2:13" x14ac:dyDescent="0.25">
      <c r="B24" s="3" t="s">
        <v>14</v>
      </c>
      <c r="C24" s="3" t="s">
        <v>8</v>
      </c>
      <c r="D24" s="4">
        <v>120</v>
      </c>
      <c r="E24" s="4">
        <f>E23</f>
        <v>104288.00000000001</v>
      </c>
      <c r="F24" s="9">
        <f>(E24/D24)*1.1*D20</f>
        <v>1911.9466666666672</v>
      </c>
    </row>
    <row r="26" spans="2:13" x14ac:dyDescent="0.25">
      <c r="B26" s="153" t="s">
        <v>46</v>
      </c>
      <c r="C26" s="153"/>
      <c r="D26" s="153"/>
      <c r="E26" s="153"/>
      <c r="F26" s="153"/>
    </row>
    <row r="27" spans="2:13" x14ac:dyDescent="0.25">
      <c r="B27" s="5" t="s">
        <v>0</v>
      </c>
      <c r="C27" s="5" t="s">
        <v>1</v>
      </c>
      <c r="D27" s="6" t="s">
        <v>2</v>
      </c>
      <c r="E27" s="6" t="s">
        <v>3</v>
      </c>
      <c r="F27" s="6" t="s">
        <v>4</v>
      </c>
    </row>
    <row r="28" spans="2:13" x14ac:dyDescent="0.25">
      <c r="B28" s="3" t="s">
        <v>15</v>
      </c>
      <c r="C28" s="3" t="s">
        <v>5</v>
      </c>
      <c r="D28" s="4">
        <v>2</v>
      </c>
      <c r="E28" s="4">
        <v>160000</v>
      </c>
      <c r="F28" s="4">
        <f>E28</f>
        <v>160000</v>
      </c>
    </row>
    <row r="29" spans="2:13" x14ac:dyDescent="0.25">
      <c r="B29" s="3" t="s">
        <v>9</v>
      </c>
      <c r="C29" s="3" t="s">
        <v>7</v>
      </c>
      <c r="D29" s="157">
        <v>6.5</v>
      </c>
      <c r="E29" s="158"/>
      <c r="F29" s="159"/>
    </row>
    <row r="30" spans="2:13" x14ac:dyDescent="0.25">
      <c r="B30" s="3" t="s">
        <v>16</v>
      </c>
      <c r="C30" s="161">
        <f>F20-(F24*D22*12)</f>
        <v>160000</v>
      </c>
      <c r="D30" s="162"/>
      <c r="E30" s="162"/>
      <c r="F30" s="163"/>
    </row>
    <row r="31" spans="2:13" x14ac:dyDescent="0.25">
      <c r="B31" s="3" t="s">
        <v>17</v>
      </c>
      <c r="C31" s="161">
        <f>F20-E24</f>
        <v>55711.999999999985</v>
      </c>
      <c r="D31" s="162"/>
      <c r="E31" s="162"/>
      <c r="F31" s="163"/>
    </row>
    <row r="32" spans="2:13" x14ac:dyDescent="0.25">
      <c r="B32" s="8" t="s">
        <v>18</v>
      </c>
      <c r="C32" s="164">
        <f>((C30-C31)*((D21+1)/(2*D21))+C31)</f>
        <v>113070.39999999999</v>
      </c>
      <c r="D32" s="165"/>
      <c r="E32" s="165"/>
      <c r="F32" s="165"/>
    </row>
    <row r="33" spans="2:14" x14ac:dyDescent="0.25">
      <c r="B33" s="8" t="s">
        <v>19</v>
      </c>
      <c r="C33" s="166">
        <f>(C32*(D29/100)/12)*1.1*D28</f>
        <v>1347.4222666666667</v>
      </c>
      <c r="D33" s="166"/>
      <c r="E33" s="166"/>
      <c r="F33" s="166"/>
    </row>
    <row r="34" spans="2:14" x14ac:dyDescent="0.25">
      <c r="B34" s="10"/>
      <c r="C34" s="11"/>
      <c r="D34" s="11"/>
      <c r="E34" s="11"/>
      <c r="F34" s="11"/>
    </row>
    <row r="35" spans="2:14" x14ac:dyDescent="0.25">
      <c r="B35" s="153" t="s">
        <v>47</v>
      </c>
      <c r="C35" s="153"/>
      <c r="D35" s="153"/>
      <c r="E35" s="153"/>
      <c r="F35" s="153"/>
    </row>
    <row r="36" spans="2:14" x14ac:dyDescent="0.25">
      <c r="B36" s="5" t="s">
        <v>0</v>
      </c>
      <c r="C36" s="5" t="s">
        <v>1</v>
      </c>
      <c r="D36" s="6" t="s">
        <v>2</v>
      </c>
      <c r="E36" s="6" t="s">
        <v>3</v>
      </c>
      <c r="F36" s="6" t="s">
        <v>4</v>
      </c>
    </row>
    <row r="37" spans="2:14" x14ac:dyDescent="0.25">
      <c r="B37" s="3" t="s">
        <v>20</v>
      </c>
      <c r="C37" s="3" t="s">
        <v>5</v>
      </c>
      <c r="D37" s="4">
        <v>2</v>
      </c>
      <c r="E37" s="4">
        <v>4260</v>
      </c>
      <c r="F37" s="4">
        <f>E37</f>
        <v>4260</v>
      </c>
    </row>
    <row r="38" spans="2:14" x14ac:dyDescent="0.25">
      <c r="B38" s="3" t="s">
        <v>21</v>
      </c>
      <c r="C38" s="3" t="s">
        <v>5</v>
      </c>
      <c r="D38" s="4">
        <v>2</v>
      </c>
      <c r="E38" s="4">
        <v>500</v>
      </c>
      <c r="F38" s="4">
        <f t="shared" ref="F38:F39" si="0">E38</f>
        <v>500</v>
      </c>
    </row>
    <row r="39" spans="2:14" x14ac:dyDescent="0.25">
      <c r="B39" s="3" t="s">
        <v>22</v>
      </c>
      <c r="C39" s="3" t="s">
        <v>5</v>
      </c>
      <c r="D39" s="4">
        <v>2</v>
      </c>
      <c r="E39" s="4">
        <v>10000</v>
      </c>
      <c r="F39" s="4">
        <f t="shared" si="0"/>
        <v>10000</v>
      </c>
      <c r="K39" s="2"/>
    </row>
    <row r="40" spans="2:14" x14ac:dyDescent="0.25">
      <c r="B40" s="8" t="s">
        <v>23</v>
      </c>
      <c r="C40" s="167">
        <f>((F37+F38+F39)/12)*D37</f>
        <v>2460</v>
      </c>
      <c r="D40" s="153"/>
      <c r="E40" s="153"/>
      <c r="F40" s="153"/>
      <c r="K40" s="2"/>
    </row>
    <row r="41" spans="2:14" x14ac:dyDescent="0.25">
      <c r="J41" s="2"/>
      <c r="K41" s="2"/>
      <c r="N41" s="2"/>
    </row>
    <row r="42" spans="2:14" x14ac:dyDescent="0.25">
      <c r="B42" s="153" t="s">
        <v>48</v>
      </c>
      <c r="C42" s="153"/>
      <c r="D42" s="153"/>
      <c r="E42" s="153"/>
      <c r="F42" s="153"/>
      <c r="N42" s="2"/>
    </row>
    <row r="43" spans="2:14" x14ac:dyDescent="0.25">
      <c r="B43" s="5" t="s">
        <v>0</v>
      </c>
      <c r="C43" s="5" t="s">
        <v>1</v>
      </c>
      <c r="D43" s="6" t="s">
        <v>2</v>
      </c>
      <c r="E43" s="6" t="s">
        <v>3</v>
      </c>
      <c r="F43" s="6" t="s">
        <v>4</v>
      </c>
    </row>
    <row r="44" spans="2:14" x14ac:dyDescent="0.25">
      <c r="B44" s="3" t="s">
        <v>24</v>
      </c>
      <c r="C44" s="3" t="s">
        <v>25</v>
      </c>
      <c r="D44" s="154">
        <v>861.96</v>
      </c>
      <c r="E44" s="154"/>
      <c r="F44" s="154"/>
      <c r="K44" s="1"/>
      <c r="L44" s="2"/>
      <c r="M44" s="2"/>
    </row>
    <row r="45" spans="2:14" x14ac:dyDescent="0.25">
      <c r="B45" s="3" t="s">
        <v>26</v>
      </c>
      <c r="C45" s="3" t="s">
        <v>27</v>
      </c>
      <c r="D45" s="4">
        <v>2.6</v>
      </c>
      <c r="E45" s="4">
        <v>4.5999999999999996</v>
      </c>
      <c r="F45" s="160">
        <f>D46*E46</f>
        <v>1525.0061538461537</v>
      </c>
    </row>
    <row r="46" spans="2:14" x14ac:dyDescent="0.25">
      <c r="B46" s="3" t="s">
        <v>28</v>
      </c>
      <c r="C46" s="3" t="s">
        <v>25</v>
      </c>
      <c r="D46" s="4">
        <f>D44</f>
        <v>861.96</v>
      </c>
      <c r="E46" s="4">
        <f>E45/D45</f>
        <v>1.7692307692307689</v>
      </c>
      <c r="F46" s="160"/>
    </row>
    <row r="47" spans="2:14" x14ac:dyDescent="0.25">
      <c r="B47" s="3" t="s">
        <v>29</v>
      </c>
      <c r="C47" s="3" t="s">
        <v>27</v>
      </c>
      <c r="D47" s="4">
        <v>33</v>
      </c>
      <c r="E47" s="4">
        <v>2.5499999999999998</v>
      </c>
      <c r="F47" s="160">
        <f>D48*E48</f>
        <v>66.605999999999995</v>
      </c>
      <c r="L47" s="2"/>
    </row>
    <row r="48" spans="2:14" x14ac:dyDescent="0.25">
      <c r="B48" s="3" t="s">
        <v>30</v>
      </c>
      <c r="C48" s="3" t="s">
        <v>25</v>
      </c>
      <c r="D48" s="4">
        <f>D44</f>
        <v>861.96</v>
      </c>
      <c r="E48" s="4">
        <f>E47/D47</f>
        <v>7.7272727272727271E-2</v>
      </c>
      <c r="F48" s="160"/>
    </row>
    <row r="49" spans="2:11" x14ac:dyDescent="0.25">
      <c r="B49" s="3" t="s">
        <v>31</v>
      </c>
      <c r="C49" s="3" t="s">
        <v>32</v>
      </c>
      <c r="D49" s="4">
        <v>13.5</v>
      </c>
      <c r="E49" s="4">
        <v>30</v>
      </c>
      <c r="F49" s="160">
        <f>D50*E50</f>
        <v>349.09380000000004</v>
      </c>
    </row>
    <row r="50" spans="2:11" x14ac:dyDescent="0.25">
      <c r="B50" s="3" t="s">
        <v>33</v>
      </c>
      <c r="C50" s="3" t="s">
        <v>25</v>
      </c>
      <c r="D50" s="4">
        <f>D48</f>
        <v>861.96</v>
      </c>
      <c r="E50" s="4">
        <f>E49*D49/1000</f>
        <v>0.40500000000000003</v>
      </c>
      <c r="F50" s="160"/>
    </row>
    <row r="51" spans="2:11" x14ac:dyDescent="0.25">
      <c r="B51" s="3" t="s">
        <v>34</v>
      </c>
      <c r="C51" s="3" t="s">
        <v>32</v>
      </c>
      <c r="D51" s="4">
        <v>7</v>
      </c>
      <c r="E51" s="4">
        <v>25</v>
      </c>
      <c r="F51" s="160">
        <f>D52*E52</f>
        <v>150.84299999999999</v>
      </c>
    </row>
    <row r="52" spans="2:11" x14ac:dyDescent="0.25">
      <c r="B52" s="3" t="s">
        <v>36</v>
      </c>
      <c r="C52" s="3" t="s">
        <v>25</v>
      </c>
      <c r="D52" s="4">
        <f>D50</f>
        <v>861.96</v>
      </c>
      <c r="E52" s="4">
        <f>E51*D51/1000</f>
        <v>0.17499999999999999</v>
      </c>
      <c r="F52" s="160"/>
    </row>
    <row r="53" spans="2:11" x14ac:dyDescent="0.25">
      <c r="B53" s="3" t="s">
        <v>35</v>
      </c>
      <c r="C53" s="3" t="s">
        <v>32</v>
      </c>
      <c r="D53" s="4">
        <v>13.69</v>
      </c>
      <c r="E53" s="4">
        <v>15</v>
      </c>
      <c r="F53" s="160">
        <f>D54*E54</f>
        <v>177.00348600000001</v>
      </c>
    </row>
    <row r="54" spans="2:11" x14ac:dyDescent="0.25">
      <c r="B54" s="3" t="s">
        <v>37</v>
      </c>
      <c r="C54" s="3" t="s">
        <v>25</v>
      </c>
      <c r="D54" s="4">
        <f>D52</f>
        <v>861.96</v>
      </c>
      <c r="E54" s="4">
        <f>E53*D53/1000</f>
        <v>0.20535</v>
      </c>
      <c r="F54" s="160"/>
    </row>
    <row r="55" spans="2:11" x14ac:dyDescent="0.25">
      <c r="B55" s="3" t="s">
        <v>38</v>
      </c>
      <c r="C55" s="3" t="s">
        <v>32</v>
      </c>
      <c r="D55" s="4">
        <v>3</v>
      </c>
      <c r="E55" s="4">
        <v>80</v>
      </c>
      <c r="F55" s="160">
        <f>D56*E56</f>
        <v>206.87039999999999</v>
      </c>
    </row>
    <row r="56" spans="2:11" x14ac:dyDescent="0.25">
      <c r="B56" s="3" t="s">
        <v>39</v>
      </c>
      <c r="C56" s="3" t="s">
        <v>25</v>
      </c>
      <c r="D56" s="4">
        <f>D54</f>
        <v>861.96</v>
      </c>
      <c r="E56" s="4">
        <f>E55*D55/1000</f>
        <v>0.24</v>
      </c>
      <c r="F56" s="160"/>
    </row>
    <row r="57" spans="2:11" x14ac:dyDescent="0.25">
      <c r="B57" s="8" t="s">
        <v>40</v>
      </c>
      <c r="C57" s="167">
        <f>(SUM(F45:F56))*D3</f>
        <v>4950.8456796923074</v>
      </c>
      <c r="D57" s="153"/>
      <c r="E57" s="153"/>
      <c r="F57" s="153"/>
      <c r="K57" s="2"/>
    </row>
    <row r="59" spans="2:11" x14ac:dyDescent="0.25">
      <c r="B59" s="153" t="s">
        <v>268</v>
      </c>
      <c r="C59" s="153"/>
      <c r="D59" s="153"/>
      <c r="E59" s="153"/>
      <c r="F59" s="153"/>
    </row>
    <row r="60" spans="2:11" x14ac:dyDescent="0.25">
      <c r="B60" s="5" t="s">
        <v>0</v>
      </c>
      <c r="C60" s="5" t="s">
        <v>1</v>
      </c>
      <c r="D60" s="148" t="s">
        <v>2</v>
      </c>
      <c r="E60" s="148" t="s">
        <v>3</v>
      </c>
      <c r="F60" s="148" t="s">
        <v>4</v>
      </c>
    </row>
    <row r="61" spans="2:11" x14ac:dyDescent="0.25">
      <c r="B61" s="3" t="s">
        <v>24</v>
      </c>
      <c r="C61" s="3" t="s">
        <v>25</v>
      </c>
      <c r="D61" s="154">
        <f>D44</f>
        <v>861.96</v>
      </c>
      <c r="E61" s="154"/>
      <c r="F61" s="154"/>
    </row>
    <row r="62" spans="2:11" x14ac:dyDescent="0.25">
      <c r="B62" s="3" t="s">
        <v>41</v>
      </c>
      <c r="C62" s="3" t="s">
        <v>5</v>
      </c>
      <c r="D62" s="4">
        <v>6</v>
      </c>
      <c r="E62" s="4">
        <v>2000</v>
      </c>
      <c r="F62" s="7">
        <f>D62*E62</f>
        <v>12000</v>
      </c>
    </row>
    <row r="63" spans="2:11" x14ac:dyDescent="0.25">
      <c r="B63" s="3" t="s">
        <v>42</v>
      </c>
      <c r="C63" s="3" t="s">
        <v>25</v>
      </c>
      <c r="D63" s="157">
        <v>30000</v>
      </c>
      <c r="E63" s="158"/>
      <c r="F63" s="159"/>
    </row>
    <row r="64" spans="2:11" x14ac:dyDescent="0.25">
      <c r="B64" s="3" t="s">
        <v>269</v>
      </c>
      <c r="C64" s="3" t="s">
        <v>25</v>
      </c>
      <c r="D64" s="4">
        <v>30000</v>
      </c>
      <c r="E64" s="4">
        <f>F62/D64</f>
        <v>0.4</v>
      </c>
      <c r="F64" s="147">
        <f>E64*D61*2</f>
        <v>689.5680000000001</v>
      </c>
    </row>
    <row r="65" spans="1:11" x14ac:dyDescent="0.25">
      <c r="A65" s="149"/>
      <c r="B65" s="149"/>
      <c r="C65" s="149"/>
      <c r="D65" s="152"/>
      <c r="E65" s="152"/>
      <c r="F65" s="152"/>
    </row>
    <row r="66" spans="1:11" x14ac:dyDescent="0.25">
      <c r="A66" s="149"/>
      <c r="B66" s="153" t="s">
        <v>270</v>
      </c>
      <c r="C66" s="153"/>
      <c r="D66" s="153"/>
      <c r="E66" s="153"/>
      <c r="F66" s="153"/>
      <c r="G66" s="149"/>
    </row>
    <row r="67" spans="1:11" x14ac:dyDescent="0.25">
      <c r="A67" s="149"/>
      <c r="B67" s="5" t="s">
        <v>0</v>
      </c>
      <c r="C67" s="5" t="s">
        <v>1</v>
      </c>
      <c r="D67" s="148" t="s">
        <v>2</v>
      </c>
      <c r="E67" s="148" t="s">
        <v>3</v>
      </c>
      <c r="F67" s="148" t="s">
        <v>4</v>
      </c>
      <c r="G67" s="149"/>
    </row>
    <row r="68" spans="1:11" x14ac:dyDescent="0.25">
      <c r="A68" s="149"/>
      <c r="B68" s="8" t="s">
        <v>271</v>
      </c>
      <c r="C68" s="8" t="s">
        <v>25</v>
      </c>
      <c r="D68" s="154">
        <f>D44</f>
        <v>861.96</v>
      </c>
      <c r="E68" s="154"/>
      <c r="F68" s="154"/>
      <c r="G68" s="149"/>
    </row>
    <row r="69" spans="1:11" x14ac:dyDescent="0.25">
      <c r="A69" s="149"/>
      <c r="B69" s="8" t="s">
        <v>272</v>
      </c>
      <c r="C69" s="8" t="s">
        <v>5</v>
      </c>
      <c r="D69" s="150">
        <v>10</v>
      </c>
      <c r="E69" s="150">
        <v>150</v>
      </c>
      <c r="F69" s="151">
        <f>D69*E69</f>
        <v>1500</v>
      </c>
      <c r="G69" s="149"/>
    </row>
    <row r="71" spans="1:11" x14ac:dyDescent="0.25">
      <c r="B71" s="156" t="s">
        <v>49</v>
      </c>
      <c r="C71" s="156"/>
      <c r="D71" s="156"/>
      <c r="E71" s="156"/>
      <c r="F71" s="156"/>
    </row>
    <row r="72" spans="1:11" x14ac:dyDescent="0.25">
      <c r="B72" s="155" t="s">
        <v>43</v>
      </c>
      <c r="C72" s="155"/>
      <c r="D72" s="155"/>
      <c r="E72" s="155"/>
      <c r="F72" s="4">
        <f>F7</f>
        <v>3192.4251480000007</v>
      </c>
    </row>
    <row r="73" spans="1:11" x14ac:dyDescent="0.25">
      <c r="B73" s="155" t="s">
        <v>44</v>
      </c>
      <c r="C73" s="155"/>
      <c r="D73" s="155"/>
      <c r="E73" s="155"/>
      <c r="F73" s="4">
        <f>C16</f>
        <v>2249.8246442100008</v>
      </c>
    </row>
    <row r="74" spans="1:11" x14ac:dyDescent="0.25">
      <c r="B74" s="155" t="s">
        <v>45</v>
      </c>
      <c r="C74" s="155"/>
      <c r="D74" s="155"/>
      <c r="E74" s="155"/>
      <c r="F74" s="4">
        <f>F24</f>
        <v>1911.9466666666672</v>
      </c>
    </row>
    <row r="75" spans="1:11" x14ac:dyDescent="0.25">
      <c r="B75" s="155" t="s">
        <v>46</v>
      </c>
      <c r="C75" s="155"/>
      <c r="D75" s="155"/>
      <c r="E75" s="155"/>
      <c r="F75" s="4">
        <f>C33</f>
        <v>1347.4222666666667</v>
      </c>
    </row>
    <row r="76" spans="1:11" x14ac:dyDescent="0.25">
      <c r="B76" s="155" t="s">
        <v>47</v>
      </c>
      <c r="C76" s="155"/>
      <c r="D76" s="155"/>
      <c r="E76" s="155"/>
      <c r="F76" s="4">
        <f>C40</f>
        <v>2460</v>
      </c>
    </row>
    <row r="77" spans="1:11" x14ac:dyDescent="0.25">
      <c r="B77" s="155" t="s">
        <v>48</v>
      </c>
      <c r="C77" s="155"/>
      <c r="D77" s="155"/>
      <c r="E77" s="155"/>
      <c r="F77" s="4">
        <f>C57</f>
        <v>4950.8456796923074</v>
      </c>
    </row>
    <row r="78" spans="1:11" x14ac:dyDescent="0.25">
      <c r="B78" s="155" t="s">
        <v>268</v>
      </c>
      <c r="C78" s="155"/>
      <c r="D78" s="155"/>
      <c r="E78" s="155"/>
      <c r="F78" s="4">
        <f>F64</f>
        <v>689.5680000000001</v>
      </c>
    </row>
    <row r="79" spans="1:11" x14ac:dyDescent="0.25">
      <c r="B79" s="155" t="s">
        <v>270</v>
      </c>
      <c r="C79" s="155"/>
      <c r="D79" s="155"/>
      <c r="E79" s="155"/>
      <c r="F79" s="4">
        <f>F69</f>
        <v>1500</v>
      </c>
    </row>
    <row r="80" spans="1:11" x14ac:dyDescent="0.25">
      <c r="B80" s="155" t="s">
        <v>273</v>
      </c>
      <c r="C80" s="155"/>
      <c r="D80" s="155"/>
      <c r="E80" s="155"/>
      <c r="F80" s="4">
        <f>'MÃO-DE-OBRA'!G152</f>
        <v>10927.648992</v>
      </c>
      <c r="K80" s="1"/>
    </row>
    <row r="81" spans="2:11" x14ac:dyDescent="0.25">
      <c r="B81" s="156" t="s">
        <v>265</v>
      </c>
      <c r="C81" s="156"/>
      <c r="D81" s="156"/>
      <c r="E81" s="156"/>
      <c r="F81" s="14">
        <f>SUM(F72:F80)</f>
        <v>29229.681397235639</v>
      </c>
      <c r="G81" s="2"/>
      <c r="K81" s="1"/>
    </row>
    <row r="82" spans="2:11" x14ac:dyDescent="0.25">
      <c r="B82" s="156" t="s">
        <v>266</v>
      </c>
      <c r="C82" s="156"/>
      <c r="D82" s="156"/>
      <c r="E82" s="156"/>
      <c r="F82" s="14">
        <f>F81*1.168</f>
        <v>34140.267871971228</v>
      </c>
      <c r="K82" s="1"/>
    </row>
    <row r="83" spans="2:11" x14ac:dyDescent="0.25">
      <c r="I83" s="2"/>
    </row>
  </sheetData>
  <mergeCells count="47">
    <mergeCell ref="D61:F61"/>
    <mergeCell ref="D63:F63"/>
    <mergeCell ref="F51:F52"/>
    <mergeCell ref="F53:F54"/>
    <mergeCell ref="F55:F56"/>
    <mergeCell ref="C57:F57"/>
    <mergeCell ref="D21:F21"/>
    <mergeCell ref="D22:F22"/>
    <mergeCell ref="B26:F26"/>
    <mergeCell ref="D29:F29"/>
    <mergeCell ref="B59:F59"/>
    <mergeCell ref="F47:F48"/>
    <mergeCell ref="F49:F50"/>
    <mergeCell ref="C13:F13"/>
    <mergeCell ref="C14:F14"/>
    <mergeCell ref="C15:F15"/>
    <mergeCell ref="C16:F16"/>
    <mergeCell ref="B35:F35"/>
    <mergeCell ref="C31:F31"/>
    <mergeCell ref="C32:F32"/>
    <mergeCell ref="C33:F33"/>
    <mergeCell ref="C30:F30"/>
    <mergeCell ref="C40:F40"/>
    <mergeCell ref="B42:F42"/>
    <mergeCell ref="D44:F44"/>
    <mergeCell ref="F45:F46"/>
    <mergeCell ref="B18:F18"/>
    <mergeCell ref="B1:F1"/>
    <mergeCell ref="D4:F4"/>
    <mergeCell ref="D5:F5"/>
    <mergeCell ref="B9:F9"/>
    <mergeCell ref="D12:F12"/>
    <mergeCell ref="D65:F65"/>
    <mergeCell ref="B66:F66"/>
    <mergeCell ref="D68:F68"/>
    <mergeCell ref="B80:E80"/>
    <mergeCell ref="B82:E82"/>
    <mergeCell ref="B76:E76"/>
    <mergeCell ref="B77:E77"/>
    <mergeCell ref="B78:E78"/>
    <mergeCell ref="B79:E79"/>
    <mergeCell ref="B81:E81"/>
    <mergeCell ref="B71:F71"/>
    <mergeCell ref="B72:E72"/>
    <mergeCell ref="B73:E73"/>
    <mergeCell ref="B74:E74"/>
    <mergeCell ref="B75:E75"/>
  </mergeCells>
  <pageMargins left="0.511811024" right="0.511811024" top="0.78740157499999996" bottom="0.78740157499999996" header="0.31496062000000002" footer="0.31496062000000002"/>
  <pageSetup paperSize="9" scale="91" orientation="portrait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view="pageBreakPreview" topLeftCell="A22" zoomScale="115" zoomScaleNormal="100" zoomScaleSheetLayoutView="115" workbookViewId="0">
      <selection activeCell="X23" sqref="X23"/>
    </sheetView>
  </sheetViews>
  <sheetFormatPr defaultRowHeight="12.75" x14ac:dyDescent="0.2"/>
  <cols>
    <col min="1" max="1" width="31" style="16" customWidth="1"/>
    <col min="2" max="2" width="12.5703125" style="16" bestFit="1" customWidth="1"/>
    <col min="3" max="3" width="5.7109375" style="16" bestFit="1" customWidth="1"/>
    <col min="4" max="4" width="6.85546875" style="16" bestFit="1" customWidth="1"/>
    <col min="5" max="6" width="5.7109375" style="16" bestFit="1" customWidth="1"/>
    <col min="7" max="7" width="6.85546875" style="16" bestFit="1" customWidth="1"/>
    <col min="8" max="8" width="9.7109375" style="16" bestFit="1" customWidth="1"/>
    <col min="9" max="9" width="5.7109375" style="16" bestFit="1" customWidth="1"/>
    <col min="10" max="10" width="6.85546875" style="16" bestFit="1" customWidth="1"/>
    <col min="11" max="12" width="5.7109375" style="16" bestFit="1" customWidth="1"/>
    <col min="13" max="13" width="6.85546875" style="16" bestFit="1" customWidth="1"/>
    <col min="14" max="15" width="5.7109375" style="16" bestFit="1" customWidth="1"/>
    <col min="16" max="16" width="6.85546875" style="16" bestFit="1" customWidth="1"/>
    <col min="17" max="17" width="5.5703125" style="16" bestFit="1" customWidth="1"/>
    <col min="18" max="18" width="8.42578125" style="16" bestFit="1" customWidth="1"/>
    <col min="19" max="19" width="8.140625" style="16" bestFit="1" customWidth="1"/>
    <col min="20" max="20" width="8.42578125" style="16" bestFit="1" customWidth="1"/>
    <col min="21" max="256" width="9.140625" style="16"/>
    <col min="257" max="257" width="31.42578125" style="16" customWidth="1"/>
    <col min="258" max="258" width="15" style="16" customWidth="1"/>
    <col min="259" max="259" width="10.28515625" style="16" customWidth="1"/>
    <col min="260" max="260" width="11" style="16" customWidth="1"/>
    <col min="261" max="261" width="9.5703125" style="16" customWidth="1"/>
    <col min="262" max="262" width="9.7109375" style="16" customWidth="1"/>
    <col min="263" max="263" width="9.85546875" style="16" customWidth="1"/>
    <col min="264" max="264" width="9.28515625" style="16" customWidth="1"/>
    <col min="265" max="512" width="9.140625" style="16"/>
    <col min="513" max="513" width="31.42578125" style="16" customWidth="1"/>
    <col min="514" max="514" width="15" style="16" customWidth="1"/>
    <col min="515" max="515" width="10.28515625" style="16" customWidth="1"/>
    <col min="516" max="516" width="11" style="16" customWidth="1"/>
    <col min="517" max="517" width="9.5703125" style="16" customWidth="1"/>
    <col min="518" max="518" width="9.7109375" style="16" customWidth="1"/>
    <col min="519" max="519" width="9.85546875" style="16" customWidth="1"/>
    <col min="520" max="520" width="9.28515625" style="16" customWidth="1"/>
    <col min="521" max="768" width="9.140625" style="16"/>
    <col min="769" max="769" width="31.42578125" style="16" customWidth="1"/>
    <col min="770" max="770" width="15" style="16" customWidth="1"/>
    <col min="771" max="771" width="10.28515625" style="16" customWidth="1"/>
    <col min="772" max="772" width="11" style="16" customWidth="1"/>
    <col min="773" max="773" width="9.5703125" style="16" customWidth="1"/>
    <col min="774" max="774" width="9.7109375" style="16" customWidth="1"/>
    <col min="775" max="775" width="9.85546875" style="16" customWidth="1"/>
    <col min="776" max="776" width="9.28515625" style="16" customWidth="1"/>
    <col min="777" max="1024" width="9.140625" style="16"/>
    <col min="1025" max="1025" width="31.42578125" style="16" customWidth="1"/>
    <col min="1026" max="1026" width="15" style="16" customWidth="1"/>
    <col min="1027" max="1027" width="10.28515625" style="16" customWidth="1"/>
    <col min="1028" max="1028" width="11" style="16" customWidth="1"/>
    <col min="1029" max="1029" width="9.5703125" style="16" customWidth="1"/>
    <col min="1030" max="1030" width="9.7109375" style="16" customWidth="1"/>
    <col min="1031" max="1031" width="9.85546875" style="16" customWidth="1"/>
    <col min="1032" max="1032" width="9.28515625" style="16" customWidth="1"/>
    <col min="1033" max="1280" width="9.140625" style="16"/>
    <col min="1281" max="1281" width="31.42578125" style="16" customWidth="1"/>
    <col min="1282" max="1282" width="15" style="16" customWidth="1"/>
    <col min="1283" max="1283" width="10.28515625" style="16" customWidth="1"/>
    <col min="1284" max="1284" width="11" style="16" customWidth="1"/>
    <col min="1285" max="1285" width="9.5703125" style="16" customWidth="1"/>
    <col min="1286" max="1286" width="9.7109375" style="16" customWidth="1"/>
    <col min="1287" max="1287" width="9.85546875" style="16" customWidth="1"/>
    <col min="1288" max="1288" width="9.28515625" style="16" customWidth="1"/>
    <col min="1289" max="1536" width="9.140625" style="16"/>
    <col min="1537" max="1537" width="31.42578125" style="16" customWidth="1"/>
    <col min="1538" max="1538" width="15" style="16" customWidth="1"/>
    <col min="1539" max="1539" width="10.28515625" style="16" customWidth="1"/>
    <col min="1540" max="1540" width="11" style="16" customWidth="1"/>
    <col min="1541" max="1541" width="9.5703125" style="16" customWidth="1"/>
    <col min="1542" max="1542" width="9.7109375" style="16" customWidth="1"/>
    <col min="1543" max="1543" width="9.85546875" style="16" customWidth="1"/>
    <col min="1544" max="1544" width="9.28515625" style="16" customWidth="1"/>
    <col min="1545" max="1792" width="9.140625" style="16"/>
    <col min="1793" max="1793" width="31.42578125" style="16" customWidth="1"/>
    <col min="1794" max="1794" width="15" style="16" customWidth="1"/>
    <col min="1795" max="1795" width="10.28515625" style="16" customWidth="1"/>
    <col min="1796" max="1796" width="11" style="16" customWidth="1"/>
    <col min="1797" max="1797" width="9.5703125" style="16" customWidth="1"/>
    <col min="1798" max="1798" width="9.7109375" style="16" customWidth="1"/>
    <col min="1799" max="1799" width="9.85546875" style="16" customWidth="1"/>
    <col min="1800" max="1800" width="9.28515625" style="16" customWidth="1"/>
    <col min="1801" max="2048" width="9.140625" style="16"/>
    <col min="2049" max="2049" width="31.42578125" style="16" customWidth="1"/>
    <col min="2050" max="2050" width="15" style="16" customWidth="1"/>
    <col min="2051" max="2051" width="10.28515625" style="16" customWidth="1"/>
    <col min="2052" max="2052" width="11" style="16" customWidth="1"/>
    <col min="2053" max="2053" width="9.5703125" style="16" customWidth="1"/>
    <col min="2054" max="2054" width="9.7109375" style="16" customWidth="1"/>
    <col min="2055" max="2055" width="9.85546875" style="16" customWidth="1"/>
    <col min="2056" max="2056" width="9.28515625" style="16" customWidth="1"/>
    <col min="2057" max="2304" width="9.140625" style="16"/>
    <col min="2305" max="2305" width="31.42578125" style="16" customWidth="1"/>
    <col min="2306" max="2306" width="15" style="16" customWidth="1"/>
    <col min="2307" max="2307" width="10.28515625" style="16" customWidth="1"/>
    <col min="2308" max="2308" width="11" style="16" customWidth="1"/>
    <col min="2309" max="2309" width="9.5703125" style="16" customWidth="1"/>
    <col min="2310" max="2310" width="9.7109375" style="16" customWidth="1"/>
    <col min="2311" max="2311" width="9.85546875" style="16" customWidth="1"/>
    <col min="2312" max="2312" width="9.28515625" style="16" customWidth="1"/>
    <col min="2313" max="2560" width="9.140625" style="16"/>
    <col min="2561" max="2561" width="31.42578125" style="16" customWidth="1"/>
    <col min="2562" max="2562" width="15" style="16" customWidth="1"/>
    <col min="2563" max="2563" width="10.28515625" style="16" customWidth="1"/>
    <col min="2564" max="2564" width="11" style="16" customWidth="1"/>
    <col min="2565" max="2565" width="9.5703125" style="16" customWidth="1"/>
    <col min="2566" max="2566" width="9.7109375" style="16" customWidth="1"/>
    <col min="2567" max="2567" width="9.85546875" style="16" customWidth="1"/>
    <col min="2568" max="2568" width="9.28515625" style="16" customWidth="1"/>
    <col min="2569" max="2816" width="9.140625" style="16"/>
    <col min="2817" max="2817" width="31.42578125" style="16" customWidth="1"/>
    <col min="2818" max="2818" width="15" style="16" customWidth="1"/>
    <col min="2819" max="2819" width="10.28515625" style="16" customWidth="1"/>
    <col min="2820" max="2820" width="11" style="16" customWidth="1"/>
    <col min="2821" max="2821" width="9.5703125" style="16" customWidth="1"/>
    <col min="2822" max="2822" width="9.7109375" style="16" customWidth="1"/>
    <col min="2823" max="2823" width="9.85546875" style="16" customWidth="1"/>
    <col min="2824" max="2824" width="9.28515625" style="16" customWidth="1"/>
    <col min="2825" max="3072" width="9.140625" style="16"/>
    <col min="3073" max="3073" width="31.42578125" style="16" customWidth="1"/>
    <col min="3074" max="3074" width="15" style="16" customWidth="1"/>
    <col min="3075" max="3075" width="10.28515625" style="16" customWidth="1"/>
    <col min="3076" max="3076" width="11" style="16" customWidth="1"/>
    <col min="3077" max="3077" width="9.5703125" style="16" customWidth="1"/>
    <col min="3078" max="3078" width="9.7109375" style="16" customWidth="1"/>
    <col min="3079" max="3079" width="9.85546875" style="16" customWidth="1"/>
    <col min="3080" max="3080" width="9.28515625" style="16" customWidth="1"/>
    <col min="3081" max="3328" width="9.140625" style="16"/>
    <col min="3329" max="3329" width="31.42578125" style="16" customWidth="1"/>
    <col min="3330" max="3330" width="15" style="16" customWidth="1"/>
    <col min="3331" max="3331" width="10.28515625" style="16" customWidth="1"/>
    <col min="3332" max="3332" width="11" style="16" customWidth="1"/>
    <col min="3333" max="3333" width="9.5703125" style="16" customWidth="1"/>
    <col min="3334" max="3334" width="9.7109375" style="16" customWidth="1"/>
    <col min="3335" max="3335" width="9.85546875" style="16" customWidth="1"/>
    <col min="3336" max="3336" width="9.28515625" style="16" customWidth="1"/>
    <col min="3337" max="3584" width="9.140625" style="16"/>
    <col min="3585" max="3585" width="31.42578125" style="16" customWidth="1"/>
    <col min="3586" max="3586" width="15" style="16" customWidth="1"/>
    <col min="3587" max="3587" width="10.28515625" style="16" customWidth="1"/>
    <col min="3588" max="3588" width="11" style="16" customWidth="1"/>
    <col min="3589" max="3589" width="9.5703125" style="16" customWidth="1"/>
    <col min="3590" max="3590" width="9.7109375" style="16" customWidth="1"/>
    <col min="3591" max="3591" width="9.85546875" style="16" customWidth="1"/>
    <col min="3592" max="3592" width="9.28515625" style="16" customWidth="1"/>
    <col min="3593" max="3840" width="9.140625" style="16"/>
    <col min="3841" max="3841" width="31.42578125" style="16" customWidth="1"/>
    <col min="3842" max="3842" width="15" style="16" customWidth="1"/>
    <col min="3843" max="3843" width="10.28515625" style="16" customWidth="1"/>
    <col min="3844" max="3844" width="11" style="16" customWidth="1"/>
    <col min="3845" max="3845" width="9.5703125" style="16" customWidth="1"/>
    <col min="3846" max="3846" width="9.7109375" style="16" customWidth="1"/>
    <col min="3847" max="3847" width="9.85546875" style="16" customWidth="1"/>
    <col min="3848" max="3848" width="9.28515625" style="16" customWidth="1"/>
    <col min="3849" max="4096" width="9.140625" style="16"/>
    <col min="4097" max="4097" width="31.42578125" style="16" customWidth="1"/>
    <col min="4098" max="4098" width="15" style="16" customWidth="1"/>
    <col min="4099" max="4099" width="10.28515625" style="16" customWidth="1"/>
    <col min="4100" max="4100" width="11" style="16" customWidth="1"/>
    <col min="4101" max="4101" width="9.5703125" style="16" customWidth="1"/>
    <col min="4102" max="4102" width="9.7109375" style="16" customWidth="1"/>
    <col min="4103" max="4103" width="9.85546875" style="16" customWidth="1"/>
    <col min="4104" max="4104" width="9.28515625" style="16" customWidth="1"/>
    <col min="4105" max="4352" width="9.140625" style="16"/>
    <col min="4353" max="4353" width="31.42578125" style="16" customWidth="1"/>
    <col min="4354" max="4354" width="15" style="16" customWidth="1"/>
    <col min="4355" max="4355" width="10.28515625" style="16" customWidth="1"/>
    <col min="4356" max="4356" width="11" style="16" customWidth="1"/>
    <col min="4357" max="4357" width="9.5703125" style="16" customWidth="1"/>
    <col min="4358" max="4358" width="9.7109375" style="16" customWidth="1"/>
    <col min="4359" max="4359" width="9.85546875" style="16" customWidth="1"/>
    <col min="4360" max="4360" width="9.28515625" style="16" customWidth="1"/>
    <col min="4361" max="4608" width="9.140625" style="16"/>
    <col min="4609" max="4609" width="31.42578125" style="16" customWidth="1"/>
    <col min="4610" max="4610" width="15" style="16" customWidth="1"/>
    <col min="4611" max="4611" width="10.28515625" style="16" customWidth="1"/>
    <col min="4612" max="4612" width="11" style="16" customWidth="1"/>
    <col min="4613" max="4613" width="9.5703125" style="16" customWidth="1"/>
    <col min="4614" max="4614" width="9.7109375" style="16" customWidth="1"/>
    <col min="4615" max="4615" width="9.85546875" style="16" customWidth="1"/>
    <col min="4616" max="4616" width="9.28515625" style="16" customWidth="1"/>
    <col min="4617" max="4864" width="9.140625" style="16"/>
    <col min="4865" max="4865" width="31.42578125" style="16" customWidth="1"/>
    <col min="4866" max="4866" width="15" style="16" customWidth="1"/>
    <col min="4867" max="4867" width="10.28515625" style="16" customWidth="1"/>
    <col min="4868" max="4868" width="11" style="16" customWidth="1"/>
    <col min="4869" max="4869" width="9.5703125" style="16" customWidth="1"/>
    <col min="4870" max="4870" width="9.7109375" style="16" customWidth="1"/>
    <col min="4871" max="4871" width="9.85546875" style="16" customWidth="1"/>
    <col min="4872" max="4872" width="9.28515625" style="16" customWidth="1"/>
    <col min="4873" max="5120" width="9.140625" style="16"/>
    <col min="5121" max="5121" width="31.42578125" style="16" customWidth="1"/>
    <col min="5122" max="5122" width="15" style="16" customWidth="1"/>
    <col min="5123" max="5123" width="10.28515625" style="16" customWidth="1"/>
    <col min="5124" max="5124" width="11" style="16" customWidth="1"/>
    <col min="5125" max="5125" width="9.5703125" style="16" customWidth="1"/>
    <col min="5126" max="5126" width="9.7109375" style="16" customWidth="1"/>
    <col min="5127" max="5127" width="9.85546875" style="16" customWidth="1"/>
    <col min="5128" max="5128" width="9.28515625" style="16" customWidth="1"/>
    <col min="5129" max="5376" width="9.140625" style="16"/>
    <col min="5377" max="5377" width="31.42578125" style="16" customWidth="1"/>
    <col min="5378" max="5378" width="15" style="16" customWidth="1"/>
    <col min="5379" max="5379" width="10.28515625" style="16" customWidth="1"/>
    <col min="5380" max="5380" width="11" style="16" customWidth="1"/>
    <col min="5381" max="5381" width="9.5703125" style="16" customWidth="1"/>
    <col min="5382" max="5382" width="9.7109375" style="16" customWidth="1"/>
    <col min="5383" max="5383" width="9.85546875" style="16" customWidth="1"/>
    <col min="5384" max="5384" width="9.28515625" style="16" customWidth="1"/>
    <col min="5385" max="5632" width="9.140625" style="16"/>
    <col min="5633" max="5633" width="31.42578125" style="16" customWidth="1"/>
    <col min="5634" max="5634" width="15" style="16" customWidth="1"/>
    <col min="5635" max="5635" width="10.28515625" style="16" customWidth="1"/>
    <col min="5636" max="5636" width="11" style="16" customWidth="1"/>
    <col min="5637" max="5637" width="9.5703125" style="16" customWidth="1"/>
    <col min="5638" max="5638" width="9.7109375" style="16" customWidth="1"/>
    <col min="5639" max="5639" width="9.85546875" style="16" customWidth="1"/>
    <col min="5640" max="5640" width="9.28515625" style="16" customWidth="1"/>
    <col min="5641" max="5888" width="9.140625" style="16"/>
    <col min="5889" max="5889" width="31.42578125" style="16" customWidth="1"/>
    <col min="5890" max="5890" width="15" style="16" customWidth="1"/>
    <col min="5891" max="5891" width="10.28515625" style="16" customWidth="1"/>
    <col min="5892" max="5892" width="11" style="16" customWidth="1"/>
    <col min="5893" max="5893" width="9.5703125" style="16" customWidth="1"/>
    <col min="5894" max="5894" width="9.7109375" style="16" customWidth="1"/>
    <col min="5895" max="5895" width="9.85546875" style="16" customWidth="1"/>
    <col min="5896" max="5896" width="9.28515625" style="16" customWidth="1"/>
    <col min="5897" max="6144" width="9.140625" style="16"/>
    <col min="6145" max="6145" width="31.42578125" style="16" customWidth="1"/>
    <col min="6146" max="6146" width="15" style="16" customWidth="1"/>
    <col min="6147" max="6147" width="10.28515625" style="16" customWidth="1"/>
    <col min="6148" max="6148" width="11" style="16" customWidth="1"/>
    <col min="6149" max="6149" width="9.5703125" style="16" customWidth="1"/>
    <col min="6150" max="6150" width="9.7109375" style="16" customWidth="1"/>
    <col min="6151" max="6151" width="9.85546875" style="16" customWidth="1"/>
    <col min="6152" max="6152" width="9.28515625" style="16" customWidth="1"/>
    <col min="6153" max="6400" width="9.140625" style="16"/>
    <col min="6401" max="6401" width="31.42578125" style="16" customWidth="1"/>
    <col min="6402" max="6402" width="15" style="16" customWidth="1"/>
    <col min="6403" max="6403" width="10.28515625" style="16" customWidth="1"/>
    <col min="6404" max="6404" width="11" style="16" customWidth="1"/>
    <col min="6405" max="6405" width="9.5703125" style="16" customWidth="1"/>
    <col min="6406" max="6406" width="9.7109375" style="16" customWidth="1"/>
    <col min="6407" max="6407" width="9.85546875" style="16" customWidth="1"/>
    <col min="6408" max="6408" width="9.28515625" style="16" customWidth="1"/>
    <col min="6409" max="6656" width="9.140625" style="16"/>
    <col min="6657" max="6657" width="31.42578125" style="16" customWidth="1"/>
    <col min="6658" max="6658" width="15" style="16" customWidth="1"/>
    <col min="6659" max="6659" width="10.28515625" style="16" customWidth="1"/>
    <col min="6660" max="6660" width="11" style="16" customWidth="1"/>
    <col min="6661" max="6661" width="9.5703125" style="16" customWidth="1"/>
    <col min="6662" max="6662" width="9.7109375" style="16" customWidth="1"/>
    <col min="6663" max="6663" width="9.85546875" style="16" customWidth="1"/>
    <col min="6664" max="6664" width="9.28515625" style="16" customWidth="1"/>
    <col min="6665" max="6912" width="9.140625" style="16"/>
    <col min="6913" max="6913" width="31.42578125" style="16" customWidth="1"/>
    <col min="6914" max="6914" width="15" style="16" customWidth="1"/>
    <col min="6915" max="6915" width="10.28515625" style="16" customWidth="1"/>
    <col min="6916" max="6916" width="11" style="16" customWidth="1"/>
    <col min="6917" max="6917" width="9.5703125" style="16" customWidth="1"/>
    <col min="6918" max="6918" width="9.7109375" style="16" customWidth="1"/>
    <col min="6919" max="6919" width="9.85546875" style="16" customWidth="1"/>
    <col min="6920" max="6920" width="9.28515625" style="16" customWidth="1"/>
    <col min="6921" max="7168" width="9.140625" style="16"/>
    <col min="7169" max="7169" width="31.42578125" style="16" customWidth="1"/>
    <col min="7170" max="7170" width="15" style="16" customWidth="1"/>
    <col min="7171" max="7171" width="10.28515625" style="16" customWidth="1"/>
    <col min="7172" max="7172" width="11" style="16" customWidth="1"/>
    <col min="7173" max="7173" width="9.5703125" style="16" customWidth="1"/>
    <col min="7174" max="7174" width="9.7109375" style="16" customWidth="1"/>
    <col min="7175" max="7175" width="9.85546875" style="16" customWidth="1"/>
    <col min="7176" max="7176" width="9.28515625" style="16" customWidth="1"/>
    <col min="7177" max="7424" width="9.140625" style="16"/>
    <col min="7425" max="7425" width="31.42578125" style="16" customWidth="1"/>
    <col min="7426" max="7426" width="15" style="16" customWidth="1"/>
    <col min="7427" max="7427" width="10.28515625" style="16" customWidth="1"/>
    <col min="7428" max="7428" width="11" style="16" customWidth="1"/>
    <col min="7429" max="7429" width="9.5703125" style="16" customWidth="1"/>
    <col min="7430" max="7430" width="9.7109375" style="16" customWidth="1"/>
    <col min="7431" max="7431" width="9.85546875" style="16" customWidth="1"/>
    <col min="7432" max="7432" width="9.28515625" style="16" customWidth="1"/>
    <col min="7433" max="7680" width="9.140625" style="16"/>
    <col min="7681" max="7681" width="31.42578125" style="16" customWidth="1"/>
    <col min="7682" max="7682" width="15" style="16" customWidth="1"/>
    <col min="7683" max="7683" width="10.28515625" style="16" customWidth="1"/>
    <col min="7684" max="7684" width="11" style="16" customWidth="1"/>
    <col min="7685" max="7685" width="9.5703125" style="16" customWidth="1"/>
    <col min="7686" max="7686" width="9.7109375" style="16" customWidth="1"/>
    <col min="7687" max="7687" width="9.85546875" style="16" customWidth="1"/>
    <col min="7688" max="7688" width="9.28515625" style="16" customWidth="1"/>
    <col min="7689" max="7936" width="9.140625" style="16"/>
    <col min="7937" max="7937" width="31.42578125" style="16" customWidth="1"/>
    <col min="7938" max="7938" width="15" style="16" customWidth="1"/>
    <col min="7939" max="7939" width="10.28515625" style="16" customWidth="1"/>
    <col min="7940" max="7940" width="11" style="16" customWidth="1"/>
    <col min="7941" max="7941" width="9.5703125" style="16" customWidth="1"/>
    <col min="7942" max="7942" width="9.7109375" style="16" customWidth="1"/>
    <col min="7943" max="7943" width="9.85546875" style="16" customWidth="1"/>
    <col min="7944" max="7944" width="9.28515625" style="16" customWidth="1"/>
    <col min="7945" max="8192" width="9.140625" style="16"/>
    <col min="8193" max="8193" width="31.42578125" style="16" customWidth="1"/>
    <col min="8194" max="8194" width="15" style="16" customWidth="1"/>
    <col min="8195" max="8195" width="10.28515625" style="16" customWidth="1"/>
    <col min="8196" max="8196" width="11" style="16" customWidth="1"/>
    <col min="8197" max="8197" width="9.5703125" style="16" customWidth="1"/>
    <col min="8198" max="8198" width="9.7109375" style="16" customWidth="1"/>
    <col min="8199" max="8199" width="9.85546875" style="16" customWidth="1"/>
    <col min="8200" max="8200" width="9.28515625" style="16" customWidth="1"/>
    <col min="8201" max="8448" width="9.140625" style="16"/>
    <col min="8449" max="8449" width="31.42578125" style="16" customWidth="1"/>
    <col min="8450" max="8450" width="15" style="16" customWidth="1"/>
    <col min="8451" max="8451" width="10.28515625" style="16" customWidth="1"/>
    <col min="8452" max="8452" width="11" style="16" customWidth="1"/>
    <col min="8453" max="8453" width="9.5703125" style="16" customWidth="1"/>
    <col min="8454" max="8454" width="9.7109375" style="16" customWidth="1"/>
    <col min="8455" max="8455" width="9.85546875" style="16" customWidth="1"/>
    <col min="8456" max="8456" width="9.28515625" style="16" customWidth="1"/>
    <col min="8457" max="8704" width="9.140625" style="16"/>
    <col min="8705" max="8705" width="31.42578125" style="16" customWidth="1"/>
    <col min="8706" max="8706" width="15" style="16" customWidth="1"/>
    <col min="8707" max="8707" width="10.28515625" style="16" customWidth="1"/>
    <col min="8708" max="8708" width="11" style="16" customWidth="1"/>
    <col min="8709" max="8709" width="9.5703125" style="16" customWidth="1"/>
    <col min="8710" max="8710" width="9.7109375" style="16" customWidth="1"/>
    <col min="8711" max="8711" width="9.85546875" style="16" customWidth="1"/>
    <col min="8712" max="8712" width="9.28515625" style="16" customWidth="1"/>
    <col min="8713" max="8960" width="9.140625" style="16"/>
    <col min="8961" max="8961" width="31.42578125" style="16" customWidth="1"/>
    <col min="8962" max="8962" width="15" style="16" customWidth="1"/>
    <col min="8963" max="8963" width="10.28515625" style="16" customWidth="1"/>
    <col min="8964" max="8964" width="11" style="16" customWidth="1"/>
    <col min="8965" max="8965" width="9.5703125" style="16" customWidth="1"/>
    <col min="8966" max="8966" width="9.7109375" style="16" customWidth="1"/>
    <col min="8967" max="8967" width="9.85546875" style="16" customWidth="1"/>
    <col min="8968" max="8968" width="9.28515625" style="16" customWidth="1"/>
    <col min="8969" max="9216" width="9.140625" style="16"/>
    <col min="9217" max="9217" width="31.42578125" style="16" customWidth="1"/>
    <col min="9218" max="9218" width="15" style="16" customWidth="1"/>
    <col min="9219" max="9219" width="10.28515625" style="16" customWidth="1"/>
    <col min="9220" max="9220" width="11" style="16" customWidth="1"/>
    <col min="9221" max="9221" width="9.5703125" style="16" customWidth="1"/>
    <col min="9222" max="9222" width="9.7109375" style="16" customWidth="1"/>
    <col min="9223" max="9223" width="9.85546875" style="16" customWidth="1"/>
    <col min="9224" max="9224" width="9.28515625" style="16" customWidth="1"/>
    <col min="9225" max="9472" width="9.140625" style="16"/>
    <col min="9473" max="9473" width="31.42578125" style="16" customWidth="1"/>
    <col min="9474" max="9474" width="15" style="16" customWidth="1"/>
    <col min="9475" max="9475" width="10.28515625" style="16" customWidth="1"/>
    <col min="9476" max="9476" width="11" style="16" customWidth="1"/>
    <col min="9477" max="9477" width="9.5703125" style="16" customWidth="1"/>
    <col min="9478" max="9478" width="9.7109375" style="16" customWidth="1"/>
    <col min="9479" max="9479" width="9.85546875" style="16" customWidth="1"/>
    <col min="9480" max="9480" width="9.28515625" style="16" customWidth="1"/>
    <col min="9481" max="9728" width="9.140625" style="16"/>
    <col min="9729" max="9729" width="31.42578125" style="16" customWidth="1"/>
    <col min="9730" max="9730" width="15" style="16" customWidth="1"/>
    <col min="9731" max="9731" width="10.28515625" style="16" customWidth="1"/>
    <col min="9732" max="9732" width="11" style="16" customWidth="1"/>
    <col min="9733" max="9733" width="9.5703125" style="16" customWidth="1"/>
    <col min="9734" max="9734" width="9.7109375" style="16" customWidth="1"/>
    <col min="9735" max="9735" width="9.85546875" style="16" customWidth="1"/>
    <col min="9736" max="9736" width="9.28515625" style="16" customWidth="1"/>
    <col min="9737" max="9984" width="9.140625" style="16"/>
    <col min="9985" max="9985" width="31.42578125" style="16" customWidth="1"/>
    <col min="9986" max="9986" width="15" style="16" customWidth="1"/>
    <col min="9987" max="9987" width="10.28515625" style="16" customWidth="1"/>
    <col min="9988" max="9988" width="11" style="16" customWidth="1"/>
    <col min="9989" max="9989" width="9.5703125" style="16" customWidth="1"/>
    <col min="9990" max="9990" width="9.7109375" style="16" customWidth="1"/>
    <col min="9991" max="9991" width="9.85546875" style="16" customWidth="1"/>
    <col min="9992" max="9992" width="9.28515625" style="16" customWidth="1"/>
    <col min="9993" max="10240" width="9.140625" style="16"/>
    <col min="10241" max="10241" width="31.42578125" style="16" customWidth="1"/>
    <col min="10242" max="10242" width="15" style="16" customWidth="1"/>
    <col min="10243" max="10243" width="10.28515625" style="16" customWidth="1"/>
    <col min="10244" max="10244" width="11" style="16" customWidth="1"/>
    <col min="10245" max="10245" width="9.5703125" style="16" customWidth="1"/>
    <col min="10246" max="10246" width="9.7109375" style="16" customWidth="1"/>
    <col min="10247" max="10247" width="9.85546875" style="16" customWidth="1"/>
    <col min="10248" max="10248" width="9.28515625" style="16" customWidth="1"/>
    <col min="10249" max="10496" width="9.140625" style="16"/>
    <col min="10497" max="10497" width="31.42578125" style="16" customWidth="1"/>
    <col min="10498" max="10498" width="15" style="16" customWidth="1"/>
    <col min="10499" max="10499" width="10.28515625" style="16" customWidth="1"/>
    <col min="10500" max="10500" width="11" style="16" customWidth="1"/>
    <col min="10501" max="10501" width="9.5703125" style="16" customWidth="1"/>
    <col min="10502" max="10502" width="9.7109375" style="16" customWidth="1"/>
    <col min="10503" max="10503" width="9.85546875" style="16" customWidth="1"/>
    <col min="10504" max="10504" width="9.28515625" style="16" customWidth="1"/>
    <col min="10505" max="10752" width="9.140625" style="16"/>
    <col min="10753" max="10753" width="31.42578125" style="16" customWidth="1"/>
    <col min="10754" max="10754" width="15" style="16" customWidth="1"/>
    <col min="10755" max="10755" width="10.28515625" style="16" customWidth="1"/>
    <col min="10756" max="10756" width="11" style="16" customWidth="1"/>
    <col min="10757" max="10757" width="9.5703125" style="16" customWidth="1"/>
    <col min="10758" max="10758" width="9.7109375" style="16" customWidth="1"/>
    <col min="10759" max="10759" width="9.85546875" style="16" customWidth="1"/>
    <col min="10760" max="10760" width="9.28515625" style="16" customWidth="1"/>
    <col min="10761" max="11008" width="9.140625" style="16"/>
    <col min="11009" max="11009" width="31.42578125" style="16" customWidth="1"/>
    <col min="11010" max="11010" width="15" style="16" customWidth="1"/>
    <col min="11011" max="11011" width="10.28515625" style="16" customWidth="1"/>
    <col min="11012" max="11012" width="11" style="16" customWidth="1"/>
    <col min="11013" max="11013" width="9.5703125" style="16" customWidth="1"/>
    <col min="11014" max="11014" width="9.7109375" style="16" customWidth="1"/>
    <col min="11015" max="11015" width="9.85546875" style="16" customWidth="1"/>
    <col min="11016" max="11016" width="9.28515625" style="16" customWidth="1"/>
    <col min="11017" max="11264" width="9.140625" style="16"/>
    <col min="11265" max="11265" width="31.42578125" style="16" customWidth="1"/>
    <col min="11266" max="11266" width="15" style="16" customWidth="1"/>
    <col min="11267" max="11267" width="10.28515625" style="16" customWidth="1"/>
    <col min="11268" max="11268" width="11" style="16" customWidth="1"/>
    <col min="11269" max="11269" width="9.5703125" style="16" customWidth="1"/>
    <col min="11270" max="11270" width="9.7109375" style="16" customWidth="1"/>
    <col min="11271" max="11271" width="9.85546875" style="16" customWidth="1"/>
    <col min="11272" max="11272" width="9.28515625" style="16" customWidth="1"/>
    <col min="11273" max="11520" width="9.140625" style="16"/>
    <col min="11521" max="11521" width="31.42578125" style="16" customWidth="1"/>
    <col min="11522" max="11522" width="15" style="16" customWidth="1"/>
    <col min="11523" max="11523" width="10.28515625" style="16" customWidth="1"/>
    <col min="11524" max="11524" width="11" style="16" customWidth="1"/>
    <col min="11525" max="11525" width="9.5703125" style="16" customWidth="1"/>
    <col min="11526" max="11526" width="9.7109375" style="16" customWidth="1"/>
    <col min="11527" max="11527" width="9.85546875" style="16" customWidth="1"/>
    <col min="11528" max="11528" width="9.28515625" style="16" customWidth="1"/>
    <col min="11529" max="11776" width="9.140625" style="16"/>
    <col min="11777" max="11777" width="31.42578125" style="16" customWidth="1"/>
    <col min="11778" max="11778" width="15" style="16" customWidth="1"/>
    <col min="11779" max="11779" width="10.28515625" style="16" customWidth="1"/>
    <col min="11780" max="11780" width="11" style="16" customWidth="1"/>
    <col min="11781" max="11781" width="9.5703125" style="16" customWidth="1"/>
    <col min="11782" max="11782" width="9.7109375" style="16" customWidth="1"/>
    <col min="11783" max="11783" width="9.85546875" style="16" customWidth="1"/>
    <col min="11784" max="11784" width="9.28515625" style="16" customWidth="1"/>
    <col min="11785" max="12032" width="9.140625" style="16"/>
    <col min="12033" max="12033" width="31.42578125" style="16" customWidth="1"/>
    <col min="12034" max="12034" width="15" style="16" customWidth="1"/>
    <col min="12035" max="12035" width="10.28515625" style="16" customWidth="1"/>
    <col min="12036" max="12036" width="11" style="16" customWidth="1"/>
    <col min="12037" max="12037" width="9.5703125" style="16" customWidth="1"/>
    <col min="12038" max="12038" width="9.7109375" style="16" customWidth="1"/>
    <col min="12039" max="12039" width="9.85546875" style="16" customWidth="1"/>
    <col min="12040" max="12040" width="9.28515625" style="16" customWidth="1"/>
    <col min="12041" max="12288" width="9.140625" style="16"/>
    <col min="12289" max="12289" width="31.42578125" style="16" customWidth="1"/>
    <col min="12290" max="12290" width="15" style="16" customWidth="1"/>
    <col min="12291" max="12291" width="10.28515625" style="16" customWidth="1"/>
    <col min="12292" max="12292" width="11" style="16" customWidth="1"/>
    <col min="12293" max="12293" width="9.5703125" style="16" customWidth="1"/>
    <col min="12294" max="12294" width="9.7109375" style="16" customWidth="1"/>
    <col min="12295" max="12295" width="9.85546875" style="16" customWidth="1"/>
    <col min="12296" max="12296" width="9.28515625" style="16" customWidth="1"/>
    <col min="12297" max="12544" width="9.140625" style="16"/>
    <col min="12545" max="12545" width="31.42578125" style="16" customWidth="1"/>
    <col min="12546" max="12546" width="15" style="16" customWidth="1"/>
    <col min="12547" max="12547" width="10.28515625" style="16" customWidth="1"/>
    <col min="12548" max="12548" width="11" style="16" customWidth="1"/>
    <col min="12549" max="12549" width="9.5703125" style="16" customWidth="1"/>
    <col min="12550" max="12550" width="9.7109375" style="16" customWidth="1"/>
    <col min="12551" max="12551" width="9.85546875" style="16" customWidth="1"/>
    <col min="12552" max="12552" width="9.28515625" style="16" customWidth="1"/>
    <col min="12553" max="12800" width="9.140625" style="16"/>
    <col min="12801" max="12801" width="31.42578125" style="16" customWidth="1"/>
    <col min="12802" max="12802" width="15" style="16" customWidth="1"/>
    <col min="12803" max="12803" width="10.28515625" style="16" customWidth="1"/>
    <col min="12804" max="12804" width="11" style="16" customWidth="1"/>
    <col min="12805" max="12805" width="9.5703125" style="16" customWidth="1"/>
    <col min="12806" max="12806" width="9.7109375" style="16" customWidth="1"/>
    <col min="12807" max="12807" width="9.85546875" style="16" customWidth="1"/>
    <col min="12808" max="12808" width="9.28515625" style="16" customWidth="1"/>
    <col min="12809" max="13056" width="9.140625" style="16"/>
    <col min="13057" max="13057" width="31.42578125" style="16" customWidth="1"/>
    <col min="13058" max="13058" width="15" style="16" customWidth="1"/>
    <col min="13059" max="13059" width="10.28515625" style="16" customWidth="1"/>
    <col min="13060" max="13060" width="11" style="16" customWidth="1"/>
    <col min="13061" max="13061" width="9.5703125" style="16" customWidth="1"/>
    <col min="13062" max="13062" width="9.7109375" style="16" customWidth="1"/>
    <col min="13063" max="13063" width="9.85546875" style="16" customWidth="1"/>
    <col min="13064" max="13064" width="9.28515625" style="16" customWidth="1"/>
    <col min="13065" max="13312" width="9.140625" style="16"/>
    <col min="13313" max="13313" width="31.42578125" style="16" customWidth="1"/>
    <col min="13314" max="13314" width="15" style="16" customWidth="1"/>
    <col min="13315" max="13315" width="10.28515625" style="16" customWidth="1"/>
    <col min="13316" max="13316" width="11" style="16" customWidth="1"/>
    <col min="13317" max="13317" width="9.5703125" style="16" customWidth="1"/>
    <col min="13318" max="13318" width="9.7109375" style="16" customWidth="1"/>
    <col min="13319" max="13319" width="9.85546875" style="16" customWidth="1"/>
    <col min="13320" max="13320" width="9.28515625" style="16" customWidth="1"/>
    <col min="13321" max="13568" width="9.140625" style="16"/>
    <col min="13569" max="13569" width="31.42578125" style="16" customWidth="1"/>
    <col min="13570" max="13570" width="15" style="16" customWidth="1"/>
    <col min="13571" max="13571" width="10.28515625" style="16" customWidth="1"/>
    <col min="13572" max="13572" width="11" style="16" customWidth="1"/>
    <col min="13573" max="13573" width="9.5703125" style="16" customWidth="1"/>
    <col min="13574" max="13574" width="9.7109375" style="16" customWidth="1"/>
    <col min="13575" max="13575" width="9.85546875" style="16" customWidth="1"/>
    <col min="13576" max="13576" width="9.28515625" style="16" customWidth="1"/>
    <col min="13577" max="13824" width="9.140625" style="16"/>
    <col min="13825" max="13825" width="31.42578125" style="16" customWidth="1"/>
    <col min="13826" max="13826" width="15" style="16" customWidth="1"/>
    <col min="13827" max="13827" width="10.28515625" style="16" customWidth="1"/>
    <col min="13828" max="13828" width="11" style="16" customWidth="1"/>
    <col min="13829" max="13829" width="9.5703125" style="16" customWidth="1"/>
    <col min="13830" max="13830" width="9.7109375" style="16" customWidth="1"/>
    <col min="13831" max="13831" width="9.85546875" style="16" customWidth="1"/>
    <col min="13832" max="13832" width="9.28515625" style="16" customWidth="1"/>
    <col min="13833" max="14080" width="9.140625" style="16"/>
    <col min="14081" max="14081" width="31.42578125" style="16" customWidth="1"/>
    <col min="14082" max="14082" width="15" style="16" customWidth="1"/>
    <col min="14083" max="14083" width="10.28515625" style="16" customWidth="1"/>
    <col min="14084" max="14084" width="11" style="16" customWidth="1"/>
    <col min="14085" max="14085" width="9.5703125" style="16" customWidth="1"/>
    <col min="14086" max="14086" width="9.7109375" style="16" customWidth="1"/>
    <col min="14087" max="14087" width="9.85546875" style="16" customWidth="1"/>
    <col min="14088" max="14088" width="9.28515625" style="16" customWidth="1"/>
    <col min="14089" max="14336" width="9.140625" style="16"/>
    <col min="14337" max="14337" width="31.42578125" style="16" customWidth="1"/>
    <col min="14338" max="14338" width="15" style="16" customWidth="1"/>
    <col min="14339" max="14339" width="10.28515625" style="16" customWidth="1"/>
    <col min="14340" max="14340" width="11" style="16" customWidth="1"/>
    <col min="14341" max="14341" width="9.5703125" style="16" customWidth="1"/>
    <col min="14342" max="14342" width="9.7109375" style="16" customWidth="1"/>
    <col min="14343" max="14343" width="9.85546875" style="16" customWidth="1"/>
    <col min="14344" max="14344" width="9.28515625" style="16" customWidth="1"/>
    <col min="14345" max="14592" width="9.140625" style="16"/>
    <col min="14593" max="14593" width="31.42578125" style="16" customWidth="1"/>
    <col min="14594" max="14594" width="15" style="16" customWidth="1"/>
    <col min="14595" max="14595" width="10.28515625" style="16" customWidth="1"/>
    <col min="14596" max="14596" width="11" style="16" customWidth="1"/>
    <col min="14597" max="14597" width="9.5703125" style="16" customWidth="1"/>
    <col min="14598" max="14598" width="9.7109375" style="16" customWidth="1"/>
    <col min="14599" max="14599" width="9.85546875" style="16" customWidth="1"/>
    <col min="14600" max="14600" width="9.28515625" style="16" customWidth="1"/>
    <col min="14601" max="14848" width="9.140625" style="16"/>
    <col min="14849" max="14849" width="31.42578125" style="16" customWidth="1"/>
    <col min="14850" max="14850" width="15" style="16" customWidth="1"/>
    <col min="14851" max="14851" width="10.28515625" style="16" customWidth="1"/>
    <col min="14852" max="14852" width="11" style="16" customWidth="1"/>
    <col min="14853" max="14853" width="9.5703125" style="16" customWidth="1"/>
    <col min="14854" max="14854" width="9.7109375" style="16" customWidth="1"/>
    <col min="14855" max="14855" width="9.85546875" style="16" customWidth="1"/>
    <col min="14856" max="14856" width="9.28515625" style="16" customWidth="1"/>
    <col min="14857" max="15104" width="9.140625" style="16"/>
    <col min="15105" max="15105" width="31.42578125" style="16" customWidth="1"/>
    <col min="15106" max="15106" width="15" style="16" customWidth="1"/>
    <col min="15107" max="15107" width="10.28515625" style="16" customWidth="1"/>
    <col min="15108" max="15108" width="11" style="16" customWidth="1"/>
    <col min="15109" max="15109" width="9.5703125" style="16" customWidth="1"/>
    <col min="15110" max="15110" width="9.7109375" style="16" customWidth="1"/>
    <col min="15111" max="15111" width="9.85546875" style="16" customWidth="1"/>
    <col min="15112" max="15112" width="9.28515625" style="16" customWidth="1"/>
    <col min="15113" max="15360" width="9.140625" style="16"/>
    <col min="15361" max="15361" width="31.42578125" style="16" customWidth="1"/>
    <col min="15362" max="15362" width="15" style="16" customWidth="1"/>
    <col min="15363" max="15363" width="10.28515625" style="16" customWidth="1"/>
    <col min="15364" max="15364" width="11" style="16" customWidth="1"/>
    <col min="15365" max="15365" width="9.5703125" style="16" customWidth="1"/>
    <col min="15366" max="15366" width="9.7109375" style="16" customWidth="1"/>
    <col min="15367" max="15367" width="9.85546875" style="16" customWidth="1"/>
    <col min="15368" max="15368" width="9.28515625" style="16" customWidth="1"/>
    <col min="15369" max="15616" width="9.140625" style="16"/>
    <col min="15617" max="15617" width="31.42578125" style="16" customWidth="1"/>
    <col min="15618" max="15618" width="15" style="16" customWidth="1"/>
    <col min="15619" max="15619" width="10.28515625" style="16" customWidth="1"/>
    <col min="15620" max="15620" width="11" style="16" customWidth="1"/>
    <col min="15621" max="15621" width="9.5703125" style="16" customWidth="1"/>
    <col min="15622" max="15622" width="9.7109375" style="16" customWidth="1"/>
    <col min="15623" max="15623" width="9.85546875" style="16" customWidth="1"/>
    <col min="15624" max="15624" width="9.28515625" style="16" customWidth="1"/>
    <col min="15625" max="15872" width="9.140625" style="16"/>
    <col min="15873" max="15873" width="31.42578125" style="16" customWidth="1"/>
    <col min="15874" max="15874" width="15" style="16" customWidth="1"/>
    <col min="15875" max="15875" width="10.28515625" style="16" customWidth="1"/>
    <col min="15876" max="15876" width="11" style="16" customWidth="1"/>
    <col min="15877" max="15877" width="9.5703125" style="16" customWidth="1"/>
    <col min="15878" max="15878" width="9.7109375" style="16" customWidth="1"/>
    <col min="15879" max="15879" width="9.85546875" style="16" customWidth="1"/>
    <col min="15880" max="15880" width="9.28515625" style="16" customWidth="1"/>
    <col min="15881" max="16128" width="9.140625" style="16"/>
    <col min="16129" max="16129" width="31.42578125" style="16" customWidth="1"/>
    <col min="16130" max="16130" width="15" style="16" customWidth="1"/>
    <col min="16131" max="16131" width="10.28515625" style="16" customWidth="1"/>
    <col min="16132" max="16132" width="11" style="16" customWidth="1"/>
    <col min="16133" max="16133" width="9.5703125" style="16" customWidth="1"/>
    <col min="16134" max="16134" width="9.7109375" style="16" customWidth="1"/>
    <col min="16135" max="16135" width="9.85546875" style="16" customWidth="1"/>
    <col min="16136" max="16136" width="9.28515625" style="16" customWidth="1"/>
    <col min="16137" max="16384" width="9.140625" style="16"/>
  </cols>
  <sheetData>
    <row r="1" spans="1:20" s="15" customFormat="1" x14ac:dyDescent="0.2">
      <c r="A1" s="15" t="s">
        <v>225</v>
      </c>
    </row>
    <row r="2" spans="1:20" s="15" customFormat="1" x14ac:dyDescent="0.2">
      <c r="A2" s="15" t="s">
        <v>226</v>
      </c>
    </row>
    <row r="3" spans="1:20" s="15" customFormat="1" x14ac:dyDescent="0.2"/>
    <row r="4" spans="1:20" ht="13.5" thickBot="1" x14ac:dyDescent="0.25"/>
    <row r="5" spans="1:20" s="17" customFormat="1" ht="15.75" thickBot="1" x14ac:dyDescent="0.3">
      <c r="A5" s="177" t="s">
        <v>227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</row>
    <row r="6" spans="1:20" ht="13.5" thickBot="1" x14ac:dyDescent="0.25">
      <c r="A6" s="18"/>
      <c r="T6" s="19"/>
    </row>
    <row r="7" spans="1:20" ht="78" customHeight="1" thickBot="1" x14ac:dyDescent="0.3">
      <c r="A7" s="180" t="s">
        <v>228</v>
      </c>
      <c r="B7" s="181"/>
      <c r="C7" s="182" t="s">
        <v>229</v>
      </c>
      <c r="D7" s="183"/>
      <c r="E7" s="184"/>
      <c r="F7" s="185" t="s">
        <v>230</v>
      </c>
      <c r="G7" s="183"/>
      <c r="H7" s="184"/>
      <c r="I7" s="185" t="s">
        <v>231</v>
      </c>
      <c r="J7" s="183"/>
      <c r="K7" s="183"/>
      <c r="L7" s="186" t="s">
        <v>232</v>
      </c>
      <c r="M7" s="187"/>
      <c r="N7" s="188"/>
      <c r="O7" s="187" t="s">
        <v>233</v>
      </c>
      <c r="P7" s="187"/>
      <c r="Q7" s="188"/>
      <c r="R7" s="186" t="s">
        <v>234</v>
      </c>
      <c r="S7" s="187"/>
      <c r="T7" s="188"/>
    </row>
    <row r="8" spans="1:20" x14ac:dyDescent="0.2">
      <c r="A8" s="20" t="s">
        <v>235</v>
      </c>
      <c r="B8" s="21" t="s">
        <v>236</v>
      </c>
      <c r="C8" s="21" t="s">
        <v>237</v>
      </c>
      <c r="D8" s="21" t="s">
        <v>238</v>
      </c>
      <c r="E8" s="22" t="s">
        <v>239</v>
      </c>
      <c r="F8" s="23" t="s">
        <v>237</v>
      </c>
      <c r="G8" s="23" t="s">
        <v>238</v>
      </c>
      <c r="H8" s="24">
        <v>0.25619999999999998</v>
      </c>
      <c r="I8" s="23" t="s">
        <v>237</v>
      </c>
      <c r="J8" s="23" t="s">
        <v>238</v>
      </c>
      <c r="K8" s="70" t="s">
        <v>239</v>
      </c>
      <c r="L8" s="75" t="s">
        <v>237</v>
      </c>
      <c r="M8" s="23" t="s">
        <v>238</v>
      </c>
      <c r="N8" s="26" t="s">
        <v>239</v>
      </c>
      <c r="O8" s="74" t="s">
        <v>237</v>
      </c>
      <c r="P8" s="23" t="s">
        <v>238</v>
      </c>
      <c r="Q8" s="25" t="s">
        <v>239</v>
      </c>
      <c r="R8" s="23" t="s">
        <v>237</v>
      </c>
      <c r="S8" s="23" t="s">
        <v>238</v>
      </c>
      <c r="T8" s="26" t="s">
        <v>239</v>
      </c>
    </row>
    <row r="9" spans="1:20" ht="15" x14ac:dyDescent="0.25">
      <c r="A9" s="27" t="s">
        <v>240</v>
      </c>
      <c r="B9" s="28">
        <v>1.5</v>
      </c>
      <c r="C9" s="29">
        <v>3</v>
      </c>
      <c r="D9" s="29">
        <v>4</v>
      </c>
      <c r="E9" s="29">
        <v>5.5</v>
      </c>
      <c r="F9" s="29">
        <v>3.8</v>
      </c>
      <c r="G9" s="30">
        <v>4.01</v>
      </c>
      <c r="H9" s="30">
        <v>4.67</v>
      </c>
      <c r="I9" s="30">
        <v>3.43</v>
      </c>
      <c r="J9" s="30">
        <v>4.93</v>
      </c>
      <c r="K9" s="71">
        <v>6.71</v>
      </c>
      <c r="L9" s="76">
        <v>1.5</v>
      </c>
      <c r="M9" s="31">
        <v>3.45</v>
      </c>
      <c r="N9" s="36">
        <v>4.49</v>
      </c>
      <c r="O9" s="31">
        <v>5.29</v>
      </c>
      <c r="P9" s="31">
        <v>5.92</v>
      </c>
      <c r="Q9" s="31">
        <v>7.93</v>
      </c>
      <c r="R9" s="30">
        <v>4</v>
      </c>
      <c r="S9" s="30">
        <v>5.52</v>
      </c>
      <c r="T9" s="32" t="s">
        <v>241</v>
      </c>
    </row>
    <row r="10" spans="1:20" ht="15" x14ac:dyDescent="0.25">
      <c r="A10" s="33" t="s">
        <v>242</v>
      </c>
      <c r="B10" s="34">
        <v>0.3</v>
      </c>
      <c r="C10" s="35">
        <v>0.8</v>
      </c>
      <c r="D10" s="35">
        <v>0.8</v>
      </c>
      <c r="E10" s="35">
        <v>1</v>
      </c>
      <c r="F10" s="35">
        <v>0.32</v>
      </c>
      <c r="G10" s="31">
        <v>0.4</v>
      </c>
      <c r="H10" s="31">
        <v>0.74</v>
      </c>
      <c r="I10" s="31">
        <v>0.28000000000000003</v>
      </c>
      <c r="J10" s="31">
        <v>0.49</v>
      </c>
      <c r="K10" s="72">
        <v>0.75</v>
      </c>
      <c r="L10" s="76">
        <v>0.3</v>
      </c>
      <c r="M10" s="31">
        <v>0.48</v>
      </c>
      <c r="N10" s="36">
        <v>0.82</v>
      </c>
      <c r="O10" s="31">
        <v>0.25</v>
      </c>
      <c r="P10" s="31">
        <v>0.51</v>
      </c>
      <c r="Q10" s="31">
        <v>0.56000000000000005</v>
      </c>
      <c r="R10" s="31">
        <v>0.81</v>
      </c>
      <c r="S10" s="31">
        <v>1.22</v>
      </c>
      <c r="T10" s="36">
        <v>1.99</v>
      </c>
    </row>
    <row r="11" spans="1:20" ht="15" x14ac:dyDescent="0.25">
      <c r="A11" s="33" t="s">
        <v>243</v>
      </c>
      <c r="B11" s="34">
        <v>0.85</v>
      </c>
      <c r="C11" s="35">
        <v>0.97</v>
      </c>
      <c r="D11" s="35">
        <v>1.27</v>
      </c>
      <c r="E11" s="35">
        <v>1.27</v>
      </c>
      <c r="F11" s="35">
        <v>0.5</v>
      </c>
      <c r="G11" s="31">
        <v>0.56000000000000005</v>
      </c>
      <c r="H11" s="31">
        <v>0.97</v>
      </c>
      <c r="I11" s="31">
        <v>1</v>
      </c>
      <c r="J11" s="31">
        <v>1.39</v>
      </c>
      <c r="K11" s="72">
        <v>1.74</v>
      </c>
      <c r="L11" s="76">
        <v>0.56000000000000005</v>
      </c>
      <c r="M11" s="31">
        <v>0.85</v>
      </c>
      <c r="N11" s="36">
        <v>0.89</v>
      </c>
      <c r="O11" s="31">
        <v>1</v>
      </c>
      <c r="P11" s="31">
        <v>1.48</v>
      </c>
      <c r="Q11" s="31">
        <v>1.97</v>
      </c>
      <c r="R11" s="31">
        <v>1.46</v>
      </c>
      <c r="S11" s="31">
        <v>2.3199999999999998</v>
      </c>
      <c r="T11" s="36">
        <v>3.16</v>
      </c>
    </row>
    <row r="12" spans="1:20" ht="15" x14ac:dyDescent="0.25">
      <c r="A12" s="33" t="s">
        <v>244</v>
      </c>
      <c r="B12" s="34">
        <v>0.56000000000000005</v>
      </c>
      <c r="C12" s="35">
        <v>0.59</v>
      </c>
      <c r="D12" s="35">
        <v>1.23</v>
      </c>
      <c r="E12" s="35">
        <v>1.39</v>
      </c>
      <c r="F12" s="35">
        <v>1.02</v>
      </c>
      <c r="G12" s="31">
        <v>1.1100000000000001</v>
      </c>
      <c r="H12" s="37">
        <v>1.21</v>
      </c>
      <c r="I12" s="31">
        <v>0.94</v>
      </c>
      <c r="J12" s="31">
        <v>0.99</v>
      </c>
      <c r="K12" s="73">
        <v>1.17</v>
      </c>
      <c r="L12" s="76">
        <v>0.85</v>
      </c>
      <c r="M12" s="31">
        <v>0.85</v>
      </c>
      <c r="N12" s="38">
        <v>1.1100000000000001</v>
      </c>
      <c r="O12" s="31">
        <v>1.01</v>
      </c>
      <c r="P12" s="31">
        <v>1.07</v>
      </c>
      <c r="Q12" s="37">
        <v>1.1100000000000001</v>
      </c>
      <c r="R12" s="31">
        <v>0.94</v>
      </c>
      <c r="S12" s="31">
        <v>1.02</v>
      </c>
      <c r="T12" s="38">
        <v>1.33</v>
      </c>
    </row>
    <row r="13" spans="1:20" ht="15.75" thickBot="1" x14ac:dyDescent="0.3">
      <c r="A13" s="33" t="s">
        <v>245</v>
      </c>
      <c r="B13" s="34">
        <v>3.5</v>
      </c>
      <c r="C13" s="39">
        <v>6.16</v>
      </c>
      <c r="D13" s="40">
        <v>7.4</v>
      </c>
      <c r="E13" s="35">
        <v>8.9600000000000009</v>
      </c>
      <c r="F13" s="41">
        <v>6.64</v>
      </c>
      <c r="G13" s="41">
        <v>7.3</v>
      </c>
      <c r="H13" s="42">
        <v>8.69</v>
      </c>
      <c r="I13" s="41">
        <v>6.74</v>
      </c>
      <c r="J13" s="41">
        <v>8.0399999999999991</v>
      </c>
      <c r="K13" s="40">
        <v>9.4</v>
      </c>
      <c r="L13" s="77">
        <v>3.5</v>
      </c>
      <c r="M13" s="78">
        <v>5.1100000000000003</v>
      </c>
      <c r="N13" s="79">
        <v>6.22</v>
      </c>
      <c r="O13" s="41">
        <v>8</v>
      </c>
      <c r="P13" s="41">
        <v>8.31</v>
      </c>
      <c r="Q13" s="42">
        <v>9.51</v>
      </c>
      <c r="R13" s="41">
        <v>7.14</v>
      </c>
      <c r="S13" s="41">
        <v>8.4</v>
      </c>
      <c r="T13" s="43">
        <v>10.43</v>
      </c>
    </row>
    <row r="14" spans="1:20" ht="15" x14ac:dyDescent="0.25">
      <c r="A14" s="44" t="s">
        <v>246</v>
      </c>
      <c r="B14" s="45">
        <v>8.5299999999999994</v>
      </c>
      <c r="C14" s="189" t="s">
        <v>247</v>
      </c>
      <c r="D14" s="189"/>
      <c r="E14" s="189"/>
      <c r="F14" s="189"/>
      <c r="G14" s="189"/>
      <c r="H14" s="189"/>
      <c r="I14" s="189"/>
      <c r="J14" s="189"/>
      <c r="K14" s="189"/>
      <c r="L14" s="190"/>
      <c r="M14" s="190"/>
      <c r="N14" s="190"/>
      <c r="O14" s="189"/>
      <c r="P14" s="189"/>
      <c r="Q14" s="189"/>
      <c r="R14" s="189"/>
      <c r="S14" s="189"/>
      <c r="T14" s="191"/>
    </row>
    <row r="15" spans="1:20" x14ac:dyDescent="0.2">
      <c r="A15" s="18"/>
      <c r="C15" s="46"/>
      <c r="D15" s="46"/>
      <c r="E15" s="46"/>
      <c r="T15" s="19"/>
    </row>
    <row r="16" spans="1:20" x14ac:dyDescent="0.2">
      <c r="A16" s="192" t="s">
        <v>248</v>
      </c>
      <c r="B16" s="193"/>
      <c r="C16" s="193"/>
      <c r="D16" s="193"/>
      <c r="E16" s="193"/>
      <c r="F16" s="193"/>
      <c r="G16" s="193"/>
      <c r="H16" s="193"/>
      <c r="J16" s="194" t="s">
        <v>249</v>
      </c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spans="1:20" x14ac:dyDescent="0.2">
      <c r="A17" s="195" t="s">
        <v>250</v>
      </c>
      <c r="B17" s="196"/>
      <c r="C17" s="196"/>
      <c r="D17" s="196"/>
      <c r="E17" s="196"/>
      <c r="F17" s="196"/>
      <c r="G17" s="196"/>
      <c r="H17" s="196"/>
      <c r="J17" s="194" t="s">
        <v>251</v>
      </c>
      <c r="K17" s="194"/>
      <c r="L17" s="194"/>
      <c r="M17" s="194"/>
      <c r="N17" s="194"/>
      <c r="O17" s="194"/>
      <c r="P17" s="194"/>
      <c r="Q17" s="194"/>
      <c r="R17" s="47" t="s">
        <v>237</v>
      </c>
      <c r="S17" s="47" t="s">
        <v>238</v>
      </c>
      <c r="T17" s="47" t="s">
        <v>239</v>
      </c>
    </row>
    <row r="18" spans="1:20" x14ac:dyDescent="0.2">
      <c r="A18" s="170" t="s">
        <v>252</v>
      </c>
      <c r="B18" s="171"/>
      <c r="C18" s="171"/>
      <c r="D18" s="171"/>
      <c r="E18" s="171"/>
      <c r="F18" s="171"/>
      <c r="G18" s="171"/>
      <c r="H18" s="171"/>
      <c r="J18" s="172" t="s">
        <v>229</v>
      </c>
      <c r="K18" s="172"/>
      <c r="L18" s="172"/>
      <c r="M18" s="172"/>
      <c r="N18" s="172"/>
      <c r="O18" s="172"/>
      <c r="P18" s="172"/>
      <c r="Q18" s="172"/>
      <c r="R18" s="48">
        <v>20.34</v>
      </c>
      <c r="S18" s="48">
        <v>22.12</v>
      </c>
      <c r="T18" s="48">
        <v>25</v>
      </c>
    </row>
    <row r="19" spans="1:20" x14ac:dyDescent="0.2">
      <c r="A19" s="170" t="s">
        <v>253</v>
      </c>
      <c r="B19" s="171"/>
      <c r="C19" s="171"/>
      <c r="D19" s="171"/>
      <c r="E19" s="171"/>
      <c r="F19" s="171"/>
      <c r="G19" s="171"/>
      <c r="H19" s="171"/>
      <c r="J19" s="172" t="s">
        <v>254</v>
      </c>
      <c r="K19" s="172"/>
      <c r="L19" s="172"/>
      <c r="M19" s="172"/>
      <c r="N19" s="172"/>
      <c r="O19" s="172"/>
      <c r="P19" s="172"/>
      <c r="Q19" s="172"/>
      <c r="R19" s="48">
        <v>19.600000000000001</v>
      </c>
      <c r="S19" s="48">
        <v>20.97</v>
      </c>
      <c r="T19" s="48">
        <v>24.23</v>
      </c>
    </row>
    <row r="20" spans="1:20" ht="20.25" x14ac:dyDescent="0.3">
      <c r="A20" s="49" t="s">
        <v>255</v>
      </c>
      <c r="B20" s="50">
        <f>((1+(B9+B10+B11)/100)*((1+B12/100)*(1+B13/100))/(1-B14/100))-1</f>
        <v>0.1680081928501147</v>
      </c>
      <c r="C20" s="51"/>
      <c r="D20" s="51"/>
      <c r="J20" s="172" t="s">
        <v>256</v>
      </c>
      <c r="K20" s="172"/>
      <c r="L20" s="172"/>
      <c r="M20" s="172"/>
      <c r="N20" s="172"/>
      <c r="O20" s="172"/>
      <c r="P20" s="172"/>
      <c r="Q20" s="172"/>
      <c r="R20" s="48">
        <v>20.76</v>
      </c>
      <c r="S20" s="48">
        <v>24.18</v>
      </c>
      <c r="T20" s="48">
        <v>26.44</v>
      </c>
    </row>
    <row r="21" spans="1:20" ht="18" x14ac:dyDescent="0.2">
      <c r="A21" s="173" t="s">
        <v>257</v>
      </c>
      <c r="B21" s="174"/>
      <c r="C21" s="174"/>
      <c r="D21" s="175"/>
      <c r="J21" s="172" t="s">
        <v>258</v>
      </c>
      <c r="K21" s="172"/>
      <c r="L21" s="172"/>
      <c r="M21" s="172"/>
      <c r="N21" s="172"/>
      <c r="O21" s="172"/>
      <c r="P21" s="172"/>
      <c r="Q21" s="172"/>
      <c r="R21" s="48">
        <v>24</v>
      </c>
      <c r="S21" s="48">
        <v>25.84</v>
      </c>
      <c r="T21" s="48">
        <v>27.86</v>
      </c>
    </row>
    <row r="22" spans="1:20" ht="13.5" thickBot="1" x14ac:dyDescent="0.25">
      <c r="A22" s="52"/>
      <c r="B22" s="53"/>
      <c r="C22" s="53"/>
      <c r="D22" s="54"/>
      <c r="J22" s="176" t="s">
        <v>259</v>
      </c>
      <c r="K22" s="176"/>
      <c r="L22" s="176"/>
      <c r="M22" s="176"/>
      <c r="N22" s="176"/>
      <c r="O22" s="176"/>
      <c r="P22" s="176"/>
      <c r="Q22" s="176"/>
      <c r="R22" s="80">
        <v>22.8</v>
      </c>
      <c r="S22" s="80">
        <v>27.48</v>
      </c>
      <c r="T22" s="80">
        <v>30.95</v>
      </c>
    </row>
    <row r="23" spans="1:20" ht="13.5" thickBot="1" x14ac:dyDescent="0.25">
      <c r="A23" s="18"/>
      <c r="D23" s="55"/>
      <c r="J23" s="168" t="s">
        <v>260</v>
      </c>
      <c r="K23" s="169"/>
      <c r="L23" s="169"/>
      <c r="M23" s="169"/>
      <c r="N23" s="169"/>
      <c r="O23" s="169"/>
      <c r="P23" s="169"/>
      <c r="Q23" s="169"/>
      <c r="R23" s="81">
        <v>11.1</v>
      </c>
      <c r="S23" s="81">
        <v>14.02</v>
      </c>
      <c r="T23" s="82">
        <v>16.8</v>
      </c>
    </row>
    <row r="24" spans="1:20" x14ac:dyDescent="0.2">
      <c r="A24" s="56"/>
      <c r="B24" s="57"/>
      <c r="C24" s="57"/>
      <c r="D24" s="58"/>
      <c r="T24" s="19"/>
    </row>
    <row r="25" spans="1:20" ht="15" x14ac:dyDescent="0.25">
      <c r="A25" s="18"/>
      <c r="N25" s="59"/>
      <c r="O25" s="59"/>
      <c r="P25" s="59"/>
      <c r="Q25" s="59"/>
      <c r="R25" s="59"/>
      <c r="S25" s="59"/>
      <c r="T25" s="60"/>
    </row>
    <row r="26" spans="1:20" ht="15.75" thickBot="1" x14ac:dyDescent="0.3">
      <c r="A26" s="61" t="s">
        <v>261</v>
      </c>
      <c r="B26" s="62"/>
      <c r="C26" s="62"/>
      <c r="D26" s="62"/>
      <c r="E26" s="62"/>
      <c r="F26" s="62"/>
      <c r="G26" s="62"/>
      <c r="H26" s="62"/>
      <c r="N26" s="59"/>
      <c r="O26" s="59"/>
      <c r="P26" s="59"/>
      <c r="Q26" s="59"/>
      <c r="R26" s="59"/>
      <c r="S26" s="59"/>
      <c r="T26" s="60"/>
    </row>
    <row r="27" spans="1:20" ht="15" x14ac:dyDescent="0.25">
      <c r="A27" s="63"/>
      <c r="N27" s="59"/>
      <c r="O27" s="59"/>
      <c r="P27" s="59"/>
      <c r="Q27" s="59"/>
      <c r="R27" s="59"/>
      <c r="S27" s="59"/>
      <c r="T27" s="60"/>
    </row>
    <row r="28" spans="1:20" ht="15" x14ac:dyDescent="0.25">
      <c r="A28" s="64" t="s">
        <v>262</v>
      </c>
      <c r="N28" s="59"/>
      <c r="O28" s="59"/>
      <c r="P28" s="59"/>
      <c r="Q28" s="59"/>
      <c r="R28" s="59"/>
      <c r="S28" s="59"/>
      <c r="T28" s="60"/>
    </row>
    <row r="29" spans="1:20" ht="23.25" x14ac:dyDescent="0.35">
      <c r="A29" s="64" t="s">
        <v>263</v>
      </c>
      <c r="N29" s="65"/>
      <c r="O29" s="59"/>
      <c r="P29" s="59"/>
      <c r="Q29" s="59"/>
      <c r="R29" s="59"/>
      <c r="S29" s="59"/>
      <c r="T29" s="60"/>
    </row>
    <row r="30" spans="1:20" ht="15.75" thickBot="1" x14ac:dyDescent="0.3">
      <c r="A30" s="66" t="s">
        <v>264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9"/>
    </row>
  </sheetData>
  <mergeCells count="22">
    <mergeCell ref="A18:H18"/>
    <mergeCell ref="J18:Q18"/>
    <mergeCell ref="A5:T5"/>
    <mergeCell ref="A7:B7"/>
    <mergeCell ref="C7:E7"/>
    <mergeCell ref="F7:H7"/>
    <mergeCell ref="I7:K7"/>
    <mergeCell ref="L7:N7"/>
    <mergeCell ref="O7:Q7"/>
    <mergeCell ref="R7:T7"/>
    <mergeCell ref="C14:T14"/>
    <mergeCell ref="A16:H16"/>
    <mergeCell ref="J16:T16"/>
    <mergeCell ref="A17:H17"/>
    <mergeCell ref="J17:Q17"/>
    <mergeCell ref="J23:Q23"/>
    <mergeCell ref="A19:H19"/>
    <mergeCell ref="J19:Q19"/>
    <mergeCell ref="J20:Q20"/>
    <mergeCell ref="A21:D21"/>
    <mergeCell ref="J21:Q21"/>
    <mergeCell ref="J22:Q22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  <legacyDrawing r:id="rId3"/>
  <oleObjects>
    <mc:AlternateContent xmlns:mc="http://schemas.openxmlformats.org/markup-compatibility/2006">
      <mc:Choice Requires="x14">
        <oleObject progId="Microsoft Equation 3.0" shapeId="3073" r:id="rId4">
          <objectPr defaultSize="0" autoPict="0" r:id="rId5">
            <anchor moveWithCells="1" sizeWithCells="1">
              <from>
                <xdr:col>0</xdr:col>
                <xdr:colOff>200025</xdr:colOff>
                <xdr:row>21</xdr:row>
                <xdr:rowOff>47625</xdr:rowOff>
              </from>
              <to>
                <xdr:col>3</xdr:col>
                <xdr:colOff>285750</xdr:colOff>
                <xdr:row>23</xdr:row>
                <xdr:rowOff>95250</xdr:rowOff>
              </to>
            </anchor>
          </objectPr>
        </oleObject>
      </mc:Choice>
      <mc:Fallback>
        <oleObject progId="Microsoft Equation 3.0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Normal="100" zoomScaleSheetLayoutView="115" workbookViewId="0">
      <selection activeCell="L152" sqref="L152"/>
    </sheetView>
  </sheetViews>
  <sheetFormatPr defaultRowHeight="15" x14ac:dyDescent="0.25"/>
  <cols>
    <col min="1" max="1" width="8" style="133" customWidth="1"/>
    <col min="2" max="2" width="20.7109375" style="133" customWidth="1"/>
    <col min="3" max="4" width="20.7109375" style="83" customWidth="1"/>
    <col min="5" max="5" width="15.7109375" style="83" customWidth="1"/>
    <col min="6" max="6" width="15.7109375" style="141" customWidth="1"/>
    <col min="7" max="7" width="20.7109375" style="83" customWidth="1"/>
    <col min="8" max="256" width="9.140625" style="83"/>
    <col min="257" max="257" width="8" style="83" customWidth="1"/>
    <col min="258" max="260" width="20.7109375" style="83" customWidth="1"/>
    <col min="261" max="262" width="15.7109375" style="83" customWidth="1"/>
    <col min="263" max="263" width="20.7109375" style="83" customWidth="1"/>
    <col min="264" max="512" width="9.140625" style="83"/>
    <col min="513" max="513" width="8" style="83" customWidth="1"/>
    <col min="514" max="516" width="20.7109375" style="83" customWidth="1"/>
    <col min="517" max="518" width="15.7109375" style="83" customWidth="1"/>
    <col min="519" max="519" width="20.7109375" style="83" customWidth="1"/>
    <col min="520" max="768" width="9.140625" style="83"/>
    <col min="769" max="769" width="8" style="83" customWidth="1"/>
    <col min="770" max="772" width="20.7109375" style="83" customWidth="1"/>
    <col min="773" max="774" width="15.7109375" style="83" customWidth="1"/>
    <col min="775" max="775" width="20.7109375" style="83" customWidth="1"/>
    <col min="776" max="1024" width="9.140625" style="83"/>
    <col min="1025" max="1025" width="8" style="83" customWidth="1"/>
    <col min="1026" max="1028" width="20.7109375" style="83" customWidth="1"/>
    <col min="1029" max="1030" width="15.7109375" style="83" customWidth="1"/>
    <col min="1031" max="1031" width="20.7109375" style="83" customWidth="1"/>
    <col min="1032" max="1280" width="9.140625" style="83"/>
    <col min="1281" max="1281" width="8" style="83" customWidth="1"/>
    <col min="1282" max="1284" width="20.7109375" style="83" customWidth="1"/>
    <col min="1285" max="1286" width="15.7109375" style="83" customWidth="1"/>
    <col min="1287" max="1287" width="20.7109375" style="83" customWidth="1"/>
    <col min="1288" max="1536" width="9.140625" style="83"/>
    <col min="1537" max="1537" width="8" style="83" customWidth="1"/>
    <col min="1538" max="1540" width="20.7109375" style="83" customWidth="1"/>
    <col min="1541" max="1542" width="15.7109375" style="83" customWidth="1"/>
    <col min="1543" max="1543" width="20.7109375" style="83" customWidth="1"/>
    <col min="1544" max="1792" width="9.140625" style="83"/>
    <col min="1793" max="1793" width="8" style="83" customWidth="1"/>
    <col min="1794" max="1796" width="20.7109375" style="83" customWidth="1"/>
    <col min="1797" max="1798" width="15.7109375" style="83" customWidth="1"/>
    <col min="1799" max="1799" width="20.7109375" style="83" customWidth="1"/>
    <col min="1800" max="2048" width="9.140625" style="83"/>
    <col min="2049" max="2049" width="8" style="83" customWidth="1"/>
    <col min="2050" max="2052" width="20.7109375" style="83" customWidth="1"/>
    <col min="2053" max="2054" width="15.7109375" style="83" customWidth="1"/>
    <col min="2055" max="2055" width="20.7109375" style="83" customWidth="1"/>
    <col min="2056" max="2304" width="9.140625" style="83"/>
    <col min="2305" max="2305" width="8" style="83" customWidth="1"/>
    <col min="2306" max="2308" width="20.7109375" style="83" customWidth="1"/>
    <col min="2309" max="2310" width="15.7109375" style="83" customWidth="1"/>
    <col min="2311" max="2311" width="20.7109375" style="83" customWidth="1"/>
    <col min="2312" max="2560" width="9.140625" style="83"/>
    <col min="2561" max="2561" width="8" style="83" customWidth="1"/>
    <col min="2562" max="2564" width="20.7109375" style="83" customWidth="1"/>
    <col min="2565" max="2566" width="15.7109375" style="83" customWidth="1"/>
    <col min="2567" max="2567" width="20.7109375" style="83" customWidth="1"/>
    <col min="2568" max="2816" width="9.140625" style="83"/>
    <col min="2817" max="2817" width="8" style="83" customWidth="1"/>
    <col min="2818" max="2820" width="20.7109375" style="83" customWidth="1"/>
    <col min="2821" max="2822" width="15.7109375" style="83" customWidth="1"/>
    <col min="2823" max="2823" width="20.7109375" style="83" customWidth="1"/>
    <col min="2824" max="3072" width="9.140625" style="83"/>
    <col min="3073" max="3073" width="8" style="83" customWidth="1"/>
    <col min="3074" max="3076" width="20.7109375" style="83" customWidth="1"/>
    <col min="3077" max="3078" width="15.7109375" style="83" customWidth="1"/>
    <col min="3079" max="3079" width="20.7109375" style="83" customWidth="1"/>
    <col min="3080" max="3328" width="9.140625" style="83"/>
    <col min="3329" max="3329" width="8" style="83" customWidth="1"/>
    <col min="3330" max="3332" width="20.7109375" style="83" customWidth="1"/>
    <col min="3333" max="3334" width="15.7109375" style="83" customWidth="1"/>
    <col min="3335" max="3335" width="20.7109375" style="83" customWidth="1"/>
    <col min="3336" max="3584" width="9.140625" style="83"/>
    <col min="3585" max="3585" width="8" style="83" customWidth="1"/>
    <col min="3586" max="3588" width="20.7109375" style="83" customWidth="1"/>
    <col min="3589" max="3590" width="15.7109375" style="83" customWidth="1"/>
    <col min="3591" max="3591" width="20.7109375" style="83" customWidth="1"/>
    <col min="3592" max="3840" width="9.140625" style="83"/>
    <col min="3841" max="3841" width="8" style="83" customWidth="1"/>
    <col min="3842" max="3844" width="20.7109375" style="83" customWidth="1"/>
    <col min="3845" max="3846" width="15.7109375" style="83" customWidth="1"/>
    <col min="3847" max="3847" width="20.7109375" style="83" customWidth="1"/>
    <col min="3848" max="4096" width="9.140625" style="83"/>
    <col min="4097" max="4097" width="8" style="83" customWidth="1"/>
    <col min="4098" max="4100" width="20.7109375" style="83" customWidth="1"/>
    <col min="4101" max="4102" width="15.7109375" style="83" customWidth="1"/>
    <col min="4103" max="4103" width="20.7109375" style="83" customWidth="1"/>
    <col min="4104" max="4352" width="9.140625" style="83"/>
    <col min="4353" max="4353" width="8" style="83" customWidth="1"/>
    <col min="4354" max="4356" width="20.7109375" style="83" customWidth="1"/>
    <col min="4357" max="4358" width="15.7109375" style="83" customWidth="1"/>
    <col min="4359" max="4359" width="20.7109375" style="83" customWidth="1"/>
    <col min="4360" max="4608" width="9.140625" style="83"/>
    <col min="4609" max="4609" width="8" style="83" customWidth="1"/>
    <col min="4610" max="4612" width="20.7109375" style="83" customWidth="1"/>
    <col min="4613" max="4614" width="15.7109375" style="83" customWidth="1"/>
    <col min="4615" max="4615" width="20.7109375" style="83" customWidth="1"/>
    <col min="4616" max="4864" width="9.140625" style="83"/>
    <col min="4865" max="4865" width="8" style="83" customWidth="1"/>
    <col min="4866" max="4868" width="20.7109375" style="83" customWidth="1"/>
    <col min="4869" max="4870" width="15.7109375" style="83" customWidth="1"/>
    <col min="4871" max="4871" width="20.7109375" style="83" customWidth="1"/>
    <col min="4872" max="5120" width="9.140625" style="83"/>
    <col min="5121" max="5121" width="8" style="83" customWidth="1"/>
    <col min="5122" max="5124" width="20.7109375" style="83" customWidth="1"/>
    <col min="5125" max="5126" width="15.7109375" style="83" customWidth="1"/>
    <col min="5127" max="5127" width="20.7109375" style="83" customWidth="1"/>
    <col min="5128" max="5376" width="9.140625" style="83"/>
    <col min="5377" max="5377" width="8" style="83" customWidth="1"/>
    <col min="5378" max="5380" width="20.7109375" style="83" customWidth="1"/>
    <col min="5381" max="5382" width="15.7109375" style="83" customWidth="1"/>
    <col min="5383" max="5383" width="20.7109375" style="83" customWidth="1"/>
    <col min="5384" max="5632" width="9.140625" style="83"/>
    <col min="5633" max="5633" width="8" style="83" customWidth="1"/>
    <col min="5634" max="5636" width="20.7109375" style="83" customWidth="1"/>
    <col min="5637" max="5638" width="15.7109375" style="83" customWidth="1"/>
    <col min="5639" max="5639" width="20.7109375" style="83" customWidth="1"/>
    <col min="5640" max="5888" width="9.140625" style="83"/>
    <col min="5889" max="5889" width="8" style="83" customWidth="1"/>
    <col min="5890" max="5892" width="20.7109375" style="83" customWidth="1"/>
    <col min="5893" max="5894" width="15.7109375" style="83" customWidth="1"/>
    <col min="5895" max="5895" width="20.7109375" style="83" customWidth="1"/>
    <col min="5896" max="6144" width="9.140625" style="83"/>
    <col min="6145" max="6145" width="8" style="83" customWidth="1"/>
    <col min="6146" max="6148" width="20.7109375" style="83" customWidth="1"/>
    <col min="6149" max="6150" width="15.7109375" style="83" customWidth="1"/>
    <col min="6151" max="6151" width="20.7109375" style="83" customWidth="1"/>
    <col min="6152" max="6400" width="9.140625" style="83"/>
    <col min="6401" max="6401" width="8" style="83" customWidth="1"/>
    <col min="6402" max="6404" width="20.7109375" style="83" customWidth="1"/>
    <col min="6405" max="6406" width="15.7109375" style="83" customWidth="1"/>
    <col min="6407" max="6407" width="20.7109375" style="83" customWidth="1"/>
    <col min="6408" max="6656" width="9.140625" style="83"/>
    <col min="6657" max="6657" width="8" style="83" customWidth="1"/>
    <col min="6658" max="6660" width="20.7109375" style="83" customWidth="1"/>
    <col min="6661" max="6662" width="15.7109375" style="83" customWidth="1"/>
    <col min="6663" max="6663" width="20.7109375" style="83" customWidth="1"/>
    <col min="6664" max="6912" width="9.140625" style="83"/>
    <col min="6913" max="6913" width="8" style="83" customWidth="1"/>
    <col min="6914" max="6916" width="20.7109375" style="83" customWidth="1"/>
    <col min="6917" max="6918" width="15.7109375" style="83" customWidth="1"/>
    <col min="6919" max="6919" width="20.7109375" style="83" customWidth="1"/>
    <col min="6920" max="7168" width="9.140625" style="83"/>
    <col min="7169" max="7169" width="8" style="83" customWidth="1"/>
    <col min="7170" max="7172" width="20.7109375" style="83" customWidth="1"/>
    <col min="7173" max="7174" width="15.7109375" style="83" customWidth="1"/>
    <col min="7175" max="7175" width="20.7109375" style="83" customWidth="1"/>
    <col min="7176" max="7424" width="9.140625" style="83"/>
    <col min="7425" max="7425" width="8" style="83" customWidth="1"/>
    <col min="7426" max="7428" width="20.7109375" style="83" customWidth="1"/>
    <col min="7429" max="7430" width="15.7109375" style="83" customWidth="1"/>
    <col min="7431" max="7431" width="20.7109375" style="83" customWidth="1"/>
    <col min="7432" max="7680" width="9.140625" style="83"/>
    <col min="7681" max="7681" width="8" style="83" customWidth="1"/>
    <col min="7682" max="7684" width="20.7109375" style="83" customWidth="1"/>
    <col min="7685" max="7686" width="15.7109375" style="83" customWidth="1"/>
    <col min="7687" max="7687" width="20.7109375" style="83" customWidth="1"/>
    <col min="7688" max="7936" width="9.140625" style="83"/>
    <col min="7937" max="7937" width="8" style="83" customWidth="1"/>
    <col min="7938" max="7940" width="20.7109375" style="83" customWidth="1"/>
    <col min="7941" max="7942" width="15.7109375" style="83" customWidth="1"/>
    <col min="7943" max="7943" width="20.7109375" style="83" customWidth="1"/>
    <col min="7944" max="8192" width="9.140625" style="83"/>
    <col min="8193" max="8193" width="8" style="83" customWidth="1"/>
    <col min="8194" max="8196" width="20.7109375" style="83" customWidth="1"/>
    <col min="8197" max="8198" width="15.7109375" style="83" customWidth="1"/>
    <col min="8199" max="8199" width="20.7109375" style="83" customWidth="1"/>
    <col min="8200" max="8448" width="9.140625" style="83"/>
    <col min="8449" max="8449" width="8" style="83" customWidth="1"/>
    <col min="8450" max="8452" width="20.7109375" style="83" customWidth="1"/>
    <col min="8453" max="8454" width="15.7109375" style="83" customWidth="1"/>
    <col min="8455" max="8455" width="20.7109375" style="83" customWidth="1"/>
    <col min="8456" max="8704" width="9.140625" style="83"/>
    <col min="8705" max="8705" width="8" style="83" customWidth="1"/>
    <col min="8706" max="8708" width="20.7109375" style="83" customWidth="1"/>
    <col min="8709" max="8710" width="15.7109375" style="83" customWidth="1"/>
    <col min="8711" max="8711" width="20.7109375" style="83" customWidth="1"/>
    <col min="8712" max="8960" width="9.140625" style="83"/>
    <col min="8961" max="8961" width="8" style="83" customWidth="1"/>
    <col min="8962" max="8964" width="20.7109375" style="83" customWidth="1"/>
    <col min="8965" max="8966" width="15.7109375" style="83" customWidth="1"/>
    <col min="8967" max="8967" width="20.7109375" style="83" customWidth="1"/>
    <col min="8968" max="9216" width="9.140625" style="83"/>
    <col min="9217" max="9217" width="8" style="83" customWidth="1"/>
    <col min="9218" max="9220" width="20.7109375" style="83" customWidth="1"/>
    <col min="9221" max="9222" width="15.7109375" style="83" customWidth="1"/>
    <col min="9223" max="9223" width="20.7109375" style="83" customWidth="1"/>
    <col min="9224" max="9472" width="9.140625" style="83"/>
    <col min="9473" max="9473" width="8" style="83" customWidth="1"/>
    <col min="9474" max="9476" width="20.7109375" style="83" customWidth="1"/>
    <col min="9477" max="9478" width="15.7109375" style="83" customWidth="1"/>
    <col min="9479" max="9479" width="20.7109375" style="83" customWidth="1"/>
    <col min="9480" max="9728" width="9.140625" style="83"/>
    <col min="9729" max="9729" width="8" style="83" customWidth="1"/>
    <col min="9730" max="9732" width="20.7109375" style="83" customWidth="1"/>
    <col min="9733" max="9734" width="15.7109375" style="83" customWidth="1"/>
    <col min="9735" max="9735" width="20.7109375" style="83" customWidth="1"/>
    <col min="9736" max="9984" width="9.140625" style="83"/>
    <col min="9985" max="9985" width="8" style="83" customWidth="1"/>
    <col min="9986" max="9988" width="20.7109375" style="83" customWidth="1"/>
    <col min="9989" max="9990" width="15.7109375" style="83" customWidth="1"/>
    <col min="9991" max="9991" width="20.7109375" style="83" customWidth="1"/>
    <col min="9992" max="10240" width="9.140625" style="83"/>
    <col min="10241" max="10241" width="8" style="83" customWidth="1"/>
    <col min="10242" max="10244" width="20.7109375" style="83" customWidth="1"/>
    <col min="10245" max="10246" width="15.7109375" style="83" customWidth="1"/>
    <col min="10247" max="10247" width="20.7109375" style="83" customWidth="1"/>
    <col min="10248" max="10496" width="9.140625" style="83"/>
    <col min="10497" max="10497" width="8" style="83" customWidth="1"/>
    <col min="10498" max="10500" width="20.7109375" style="83" customWidth="1"/>
    <col min="10501" max="10502" width="15.7109375" style="83" customWidth="1"/>
    <col min="10503" max="10503" width="20.7109375" style="83" customWidth="1"/>
    <col min="10504" max="10752" width="9.140625" style="83"/>
    <col min="10753" max="10753" width="8" style="83" customWidth="1"/>
    <col min="10754" max="10756" width="20.7109375" style="83" customWidth="1"/>
    <col min="10757" max="10758" width="15.7109375" style="83" customWidth="1"/>
    <col min="10759" max="10759" width="20.7109375" style="83" customWidth="1"/>
    <col min="10760" max="11008" width="9.140625" style="83"/>
    <col min="11009" max="11009" width="8" style="83" customWidth="1"/>
    <col min="11010" max="11012" width="20.7109375" style="83" customWidth="1"/>
    <col min="11013" max="11014" width="15.7109375" style="83" customWidth="1"/>
    <col min="11015" max="11015" width="20.7109375" style="83" customWidth="1"/>
    <col min="11016" max="11264" width="9.140625" style="83"/>
    <col min="11265" max="11265" width="8" style="83" customWidth="1"/>
    <col min="11266" max="11268" width="20.7109375" style="83" customWidth="1"/>
    <col min="11269" max="11270" width="15.7109375" style="83" customWidth="1"/>
    <col min="11271" max="11271" width="20.7109375" style="83" customWidth="1"/>
    <col min="11272" max="11520" width="9.140625" style="83"/>
    <col min="11521" max="11521" width="8" style="83" customWidth="1"/>
    <col min="11522" max="11524" width="20.7109375" style="83" customWidth="1"/>
    <col min="11525" max="11526" width="15.7109375" style="83" customWidth="1"/>
    <col min="11527" max="11527" width="20.7109375" style="83" customWidth="1"/>
    <col min="11528" max="11776" width="9.140625" style="83"/>
    <col min="11777" max="11777" width="8" style="83" customWidth="1"/>
    <col min="11778" max="11780" width="20.7109375" style="83" customWidth="1"/>
    <col min="11781" max="11782" width="15.7109375" style="83" customWidth="1"/>
    <col min="11783" max="11783" width="20.7109375" style="83" customWidth="1"/>
    <col min="11784" max="12032" width="9.140625" style="83"/>
    <col min="12033" max="12033" width="8" style="83" customWidth="1"/>
    <col min="12034" max="12036" width="20.7109375" style="83" customWidth="1"/>
    <col min="12037" max="12038" width="15.7109375" style="83" customWidth="1"/>
    <col min="12039" max="12039" width="20.7109375" style="83" customWidth="1"/>
    <col min="12040" max="12288" width="9.140625" style="83"/>
    <col min="12289" max="12289" width="8" style="83" customWidth="1"/>
    <col min="12290" max="12292" width="20.7109375" style="83" customWidth="1"/>
    <col min="12293" max="12294" width="15.7109375" style="83" customWidth="1"/>
    <col min="12295" max="12295" width="20.7109375" style="83" customWidth="1"/>
    <col min="12296" max="12544" width="9.140625" style="83"/>
    <col min="12545" max="12545" width="8" style="83" customWidth="1"/>
    <col min="12546" max="12548" width="20.7109375" style="83" customWidth="1"/>
    <col min="12549" max="12550" width="15.7109375" style="83" customWidth="1"/>
    <col min="12551" max="12551" width="20.7109375" style="83" customWidth="1"/>
    <col min="12552" max="12800" width="9.140625" style="83"/>
    <col min="12801" max="12801" width="8" style="83" customWidth="1"/>
    <col min="12802" max="12804" width="20.7109375" style="83" customWidth="1"/>
    <col min="12805" max="12806" width="15.7109375" style="83" customWidth="1"/>
    <col min="12807" max="12807" width="20.7109375" style="83" customWidth="1"/>
    <col min="12808" max="13056" width="9.140625" style="83"/>
    <col min="13057" max="13057" width="8" style="83" customWidth="1"/>
    <col min="13058" max="13060" width="20.7109375" style="83" customWidth="1"/>
    <col min="13061" max="13062" width="15.7109375" style="83" customWidth="1"/>
    <col min="13063" max="13063" width="20.7109375" style="83" customWidth="1"/>
    <col min="13064" max="13312" width="9.140625" style="83"/>
    <col min="13313" max="13313" width="8" style="83" customWidth="1"/>
    <col min="13314" max="13316" width="20.7109375" style="83" customWidth="1"/>
    <col min="13317" max="13318" width="15.7109375" style="83" customWidth="1"/>
    <col min="13319" max="13319" width="20.7109375" style="83" customWidth="1"/>
    <col min="13320" max="13568" width="9.140625" style="83"/>
    <col min="13569" max="13569" width="8" style="83" customWidth="1"/>
    <col min="13570" max="13572" width="20.7109375" style="83" customWidth="1"/>
    <col min="13573" max="13574" width="15.7109375" style="83" customWidth="1"/>
    <col min="13575" max="13575" width="20.7109375" style="83" customWidth="1"/>
    <col min="13576" max="13824" width="9.140625" style="83"/>
    <col min="13825" max="13825" width="8" style="83" customWidth="1"/>
    <col min="13826" max="13828" width="20.7109375" style="83" customWidth="1"/>
    <col min="13829" max="13830" width="15.7109375" style="83" customWidth="1"/>
    <col min="13831" max="13831" width="20.7109375" style="83" customWidth="1"/>
    <col min="13832" max="14080" width="9.140625" style="83"/>
    <col min="14081" max="14081" width="8" style="83" customWidth="1"/>
    <col min="14082" max="14084" width="20.7109375" style="83" customWidth="1"/>
    <col min="14085" max="14086" width="15.7109375" style="83" customWidth="1"/>
    <col min="14087" max="14087" width="20.7109375" style="83" customWidth="1"/>
    <col min="14088" max="14336" width="9.140625" style="83"/>
    <col min="14337" max="14337" width="8" style="83" customWidth="1"/>
    <col min="14338" max="14340" width="20.7109375" style="83" customWidth="1"/>
    <col min="14341" max="14342" width="15.7109375" style="83" customWidth="1"/>
    <col min="14343" max="14343" width="20.7109375" style="83" customWidth="1"/>
    <col min="14344" max="14592" width="9.140625" style="83"/>
    <col min="14593" max="14593" width="8" style="83" customWidth="1"/>
    <col min="14594" max="14596" width="20.7109375" style="83" customWidth="1"/>
    <col min="14597" max="14598" width="15.7109375" style="83" customWidth="1"/>
    <col min="14599" max="14599" width="20.7109375" style="83" customWidth="1"/>
    <col min="14600" max="14848" width="9.140625" style="83"/>
    <col min="14849" max="14849" width="8" style="83" customWidth="1"/>
    <col min="14850" max="14852" width="20.7109375" style="83" customWidth="1"/>
    <col min="14853" max="14854" width="15.7109375" style="83" customWidth="1"/>
    <col min="14855" max="14855" width="20.7109375" style="83" customWidth="1"/>
    <col min="14856" max="15104" width="9.140625" style="83"/>
    <col min="15105" max="15105" width="8" style="83" customWidth="1"/>
    <col min="15106" max="15108" width="20.7109375" style="83" customWidth="1"/>
    <col min="15109" max="15110" width="15.7109375" style="83" customWidth="1"/>
    <col min="15111" max="15111" width="20.7109375" style="83" customWidth="1"/>
    <col min="15112" max="15360" width="9.140625" style="83"/>
    <col min="15361" max="15361" width="8" style="83" customWidth="1"/>
    <col min="15362" max="15364" width="20.7109375" style="83" customWidth="1"/>
    <col min="15365" max="15366" width="15.7109375" style="83" customWidth="1"/>
    <col min="15367" max="15367" width="20.7109375" style="83" customWidth="1"/>
    <col min="15368" max="15616" width="9.140625" style="83"/>
    <col min="15617" max="15617" width="8" style="83" customWidth="1"/>
    <col min="15618" max="15620" width="20.7109375" style="83" customWidth="1"/>
    <col min="15621" max="15622" width="15.7109375" style="83" customWidth="1"/>
    <col min="15623" max="15623" width="20.7109375" style="83" customWidth="1"/>
    <col min="15624" max="15872" width="9.140625" style="83"/>
    <col min="15873" max="15873" width="8" style="83" customWidth="1"/>
    <col min="15874" max="15876" width="20.7109375" style="83" customWidth="1"/>
    <col min="15877" max="15878" width="15.7109375" style="83" customWidth="1"/>
    <col min="15879" max="15879" width="20.7109375" style="83" customWidth="1"/>
    <col min="15880" max="16128" width="9.140625" style="83"/>
    <col min="16129" max="16129" width="8" style="83" customWidth="1"/>
    <col min="16130" max="16132" width="20.7109375" style="83" customWidth="1"/>
    <col min="16133" max="16134" width="15.7109375" style="83" customWidth="1"/>
    <col min="16135" max="16135" width="20.7109375" style="83" customWidth="1"/>
    <col min="16136" max="16384" width="9.140625" style="83"/>
  </cols>
  <sheetData>
    <row r="1" spans="1:12" ht="18.75" customHeight="1" x14ac:dyDescent="0.25">
      <c r="A1" s="302" t="s">
        <v>267</v>
      </c>
      <c r="B1" s="303"/>
      <c r="C1" s="303"/>
      <c r="D1" s="303"/>
      <c r="E1" s="303"/>
      <c r="F1" s="303"/>
      <c r="G1" s="304"/>
    </row>
    <row r="2" spans="1:12" ht="9.9499999999999993" customHeight="1" x14ac:dyDescent="0.25">
      <c r="A2" s="84"/>
      <c r="B2" s="85"/>
      <c r="C2" s="85"/>
      <c r="D2" s="85"/>
      <c r="E2" s="85"/>
      <c r="F2" s="85"/>
      <c r="G2" s="86"/>
    </row>
    <row r="3" spans="1:12" s="87" customFormat="1" ht="12.75" x14ac:dyDescent="0.2">
      <c r="A3" s="269" t="s">
        <v>50</v>
      </c>
      <c r="B3" s="270"/>
      <c r="C3" s="270"/>
      <c r="D3" s="270"/>
      <c r="E3" s="270"/>
      <c r="F3" s="270"/>
      <c r="G3" s="271"/>
    </row>
    <row r="4" spans="1:12" s="87" customFormat="1" ht="9.9499999999999993" customHeight="1" x14ac:dyDescent="0.2">
      <c r="A4" s="88"/>
      <c r="B4" s="89"/>
      <c r="G4" s="90"/>
    </row>
    <row r="5" spans="1:12" s="87" customFormat="1" ht="25.5" customHeight="1" x14ac:dyDescent="0.2">
      <c r="A5" s="256" t="s">
        <v>51</v>
      </c>
      <c r="B5" s="257"/>
      <c r="C5" s="224"/>
      <c r="D5" s="91" t="s">
        <v>52</v>
      </c>
      <c r="E5" s="256" t="s">
        <v>53</v>
      </c>
      <c r="F5" s="224"/>
      <c r="G5" s="92" t="s">
        <v>54</v>
      </c>
    </row>
    <row r="6" spans="1:12" s="87" customFormat="1" ht="26.25" customHeight="1" x14ac:dyDescent="0.2">
      <c r="A6" s="256" t="s">
        <v>55</v>
      </c>
      <c r="B6" s="257"/>
      <c r="C6" s="224"/>
      <c r="D6" s="93" t="s">
        <v>56</v>
      </c>
      <c r="E6" s="256" t="s">
        <v>57</v>
      </c>
      <c r="F6" s="224"/>
      <c r="G6" s="94">
        <v>1</v>
      </c>
    </row>
    <row r="7" spans="1:12" s="87" customFormat="1" ht="24.75" customHeight="1" x14ac:dyDescent="0.2">
      <c r="A7" s="256" t="s">
        <v>58</v>
      </c>
      <c r="B7" s="257"/>
      <c r="C7" s="224"/>
      <c r="D7" s="93"/>
      <c r="E7" s="256" t="s">
        <v>59</v>
      </c>
      <c r="F7" s="224"/>
      <c r="G7" s="94">
        <v>12</v>
      </c>
    </row>
    <row r="8" spans="1:12" s="87" customFormat="1" ht="38.25" customHeight="1" x14ac:dyDescent="0.2">
      <c r="A8" s="256" t="s">
        <v>60</v>
      </c>
      <c r="B8" s="257"/>
      <c r="C8" s="224"/>
      <c r="D8" s="95" t="s">
        <v>61</v>
      </c>
      <c r="E8" s="256" t="s">
        <v>62</v>
      </c>
      <c r="F8" s="224"/>
      <c r="G8" s="93"/>
    </row>
    <row r="9" spans="1:12" s="87" customFormat="1" ht="9.9499999999999993" customHeight="1" x14ac:dyDescent="0.2">
      <c r="A9" s="88"/>
      <c r="B9" s="89"/>
      <c r="G9" s="96"/>
    </row>
    <row r="10" spans="1:12" s="97" customFormat="1" ht="20.25" customHeight="1" x14ac:dyDescent="0.2">
      <c r="A10" s="301" t="s">
        <v>63</v>
      </c>
      <c r="B10" s="301"/>
      <c r="C10" s="301"/>
      <c r="D10" s="301"/>
      <c r="E10" s="301"/>
      <c r="F10" s="301"/>
      <c r="G10" s="301"/>
    </row>
    <row r="11" spans="1:12" s="97" customFormat="1" ht="12.75" x14ac:dyDescent="0.2">
      <c r="A11" s="269" t="s">
        <v>64</v>
      </c>
      <c r="B11" s="270"/>
      <c r="C11" s="270"/>
      <c r="D11" s="270"/>
      <c r="E11" s="270"/>
      <c r="F11" s="270"/>
      <c r="G11" s="271"/>
    </row>
    <row r="12" spans="1:12" s="97" customFormat="1" ht="24.95" customHeight="1" x14ac:dyDescent="0.2">
      <c r="A12" s="256" t="s">
        <v>65</v>
      </c>
      <c r="B12" s="257"/>
      <c r="C12" s="257"/>
      <c r="D12" s="257"/>
      <c r="E12" s="257"/>
      <c r="F12" s="258"/>
      <c r="G12" s="98" t="str">
        <f>D8</f>
        <v>MOTORISTA</v>
      </c>
    </row>
    <row r="13" spans="1:12" s="97" customFormat="1" ht="24.95" customHeight="1" x14ac:dyDescent="0.2">
      <c r="A13" s="256" t="s">
        <v>66</v>
      </c>
      <c r="B13" s="257"/>
      <c r="C13" s="257"/>
      <c r="D13" s="257"/>
      <c r="E13" s="257"/>
      <c r="F13" s="258"/>
      <c r="G13" s="99">
        <v>0</v>
      </c>
      <c r="L13" s="97" t="s">
        <v>75</v>
      </c>
    </row>
    <row r="14" spans="1:12" s="97" customFormat="1" ht="24.95" customHeight="1" x14ac:dyDescent="0.2">
      <c r="A14" s="256" t="s">
        <v>67</v>
      </c>
      <c r="B14" s="257"/>
      <c r="C14" s="257"/>
      <c r="D14" s="257"/>
      <c r="E14" s="257"/>
      <c r="F14" s="258"/>
      <c r="G14" s="98" t="str">
        <f>G12</f>
        <v>MOTORISTA</v>
      </c>
    </row>
    <row r="15" spans="1:12" s="97" customFormat="1" ht="24.95" customHeight="1" x14ac:dyDescent="0.2">
      <c r="A15" s="256" t="s">
        <v>68</v>
      </c>
      <c r="B15" s="257"/>
      <c r="C15" s="257"/>
      <c r="D15" s="257"/>
      <c r="E15" s="257"/>
      <c r="F15" s="258"/>
      <c r="G15" s="100"/>
    </row>
    <row r="16" spans="1:12" s="87" customFormat="1" ht="15.75" customHeight="1" x14ac:dyDescent="0.2">
      <c r="A16" s="298" t="s">
        <v>69</v>
      </c>
      <c r="B16" s="299"/>
      <c r="C16" s="299"/>
      <c r="D16" s="299"/>
      <c r="E16" s="299"/>
      <c r="F16" s="299"/>
      <c r="G16" s="300"/>
    </row>
    <row r="17" spans="1:7" s="87" customFormat="1" ht="6.75" customHeight="1" x14ac:dyDescent="0.2">
      <c r="A17" s="101"/>
      <c r="B17" s="102"/>
      <c r="C17" s="103"/>
      <c r="D17" s="103"/>
      <c r="E17" s="103"/>
      <c r="F17" s="103"/>
      <c r="G17" s="104"/>
    </row>
    <row r="18" spans="1:7" s="87" customFormat="1" ht="12.75" x14ac:dyDescent="0.2">
      <c r="A18" s="301" t="s">
        <v>70</v>
      </c>
      <c r="B18" s="301"/>
      <c r="C18" s="301"/>
      <c r="D18" s="301"/>
      <c r="E18" s="301"/>
      <c r="F18" s="301"/>
      <c r="G18" s="301"/>
    </row>
    <row r="19" spans="1:7" s="87" customFormat="1" ht="6" customHeight="1" x14ac:dyDescent="0.2">
      <c r="A19" s="101"/>
      <c r="B19" s="102"/>
      <c r="C19" s="103"/>
      <c r="D19" s="103"/>
      <c r="E19" s="103"/>
      <c r="F19" s="103"/>
      <c r="G19" s="104"/>
    </row>
    <row r="20" spans="1:7" s="87" customFormat="1" ht="12.75" x14ac:dyDescent="0.2">
      <c r="A20" s="269" t="s">
        <v>71</v>
      </c>
      <c r="B20" s="270"/>
      <c r="C20" s="270"/>
      <c r="D20" s="270"/>
      <c r="E20" s="270"/>
      <c r="F20" s="270"/>
      <c r="G20" s="271"/>
    </row>
    <row r="21" spans="1:7" s="87" customFormat="1" ht="12.75" customHeight="1" x14ac:dyDescent="0.2">
      <c r="A21" s="94">
        <v>1</v>
      </c>
      <c r="B21" s="94"/>
      <c r="C21" s="292" t="s">
        <v>72</v>
      </c>
      <c r="D21" s="292"/>
      <c r="E21" s="292"/>
      <c r="F21" s="292"/>
      <c r="G21" s="94" t="s">
        <v>73</v>
      </c>
    </row>
    <row r="22" spans="1:7" s="87" customFormat="1" ht="12.75" x14ac:dyDescent="0.2">
      <c r="A22" s="105" t="s">
        <v>74</v>
      </c>
      <c r="B22" s="249" t="s">
        <v>75</v>
      </c>
      <c r="C22" s="250"/>
      <c r="D22" s="250"/>
      <c r="E22" s="250"/>
      <c r="F22" s="251"/>
      <c r="G22" s="106">
        <v>2600</v>
      </c>
    </row>
    <row r="23" spans="1:7" s="87" customFormat="1" ht="12.75" x14ac:dyDescent="0.2">
      <c r="A23" s="107" t="s">
        <v>76</v>
      </c>
      <c r="B23" s="295" t="s">
        <v>77</v>
      </c>
      <c r="C23" s="296"/>
      <c r="D23" s="296"/>
      <c r="E23" s="296"/>
      <c r="F23" s="297"/>
      <c r="G23" s="106">
        <v>440</v>
      </c>
    </row>
    <row r="24" spans="1:7" s="87" customFormat="1" ht="12.75" x14ac:dyDescent="0.2">
      <c r="A24" s="107" t="s">
        <v>78</v>
      </c>
      <c r="B24" s="108" t="s">
        <v>79</v>
      </c>
      <c r="C24" s="109"/>
      <c r="D24" s="109"/>
      <c r="E24" s="109"/>
      <c r="F24" s="110"/>
      <c r="G24" s="106">
        <v>0</v>
      </c>
    </row>
    <row r="25" spans="1:7" s="87" customFormat="1" ht="12.75" x14ac:dyDescent="0.2">
      <c r="A25" s="107" t="s">
        <v>80</v>
      </c>
      <c r="B25" s="108" t="s">
        <v>81</v>
      </c>
      <c r="C25" s="109"/>
      <c r="D25" s="109"/>
      <c r="E25" s="109"/>
      <c r="F25" s="110"/>
      <c r="G25" s="106">
        <v>0</v>
      </c>
    </row>
    <row r="26" spans="1:7" s="87" customFormat="1" ht="12.75" x14ac:dyDescent="0.2">
      <c r="A26" s="107" t="s">
        <v>76</v>
      </c>
      <c r="B26" s="295" t="s">
        <v>82</v>
      </c>
      <c r="C26" s="296"/>
      <c r="D26" s="296"/>
      <c r="E26" s="296"/>
      <c r="F26" s="297"/>
      <c r="G26" s="106">
        <v>0</v>
      </c>
    </row>
    <row r="27" spans="1:7" s="87" customFormat="1" ht="14.25" customHeight="1" x14ac:dyDescent="0.2">
      <c r="A27" s="231" t="s">
        <v>83</v>
      </c>
      <c r="B27" s="232"/>
      <c r="C27" s="232"/>
      <c r="D27" s="232"/>
      <c r="E27" s="232"/>
      <c r="F27" s="233"/>
      <c r="G27" s="111">
        <f>SUM(G22:G26)</f>
        <v>3040</v>
      </c>
    </row>
    <row r="28" spans="1:7" s="87" customFormat="1" ht="9.9499999999999993" customHeight="1" x14ac:dyDescent="0.2">
      <c r="A28" s="88"/>
      <c r="B28" s="89"/>
      <c r="C28" s="97"/>
      <c r="D28" s="97"/>
      <c r="E28" s="97"/>
      <c r="F28" s="97"/>
      <c r="G28" s="112"/>
    </row>
    <row r="29" spans="1:7" ht="15" customHeight="1" x14ac:dyDescent="0.25">
      <c r="A29" s="240" t="s">
        <v>84</v>
      </c>
      <c r="B29" s="240"/>
      <c r="C29" s="240"/>
      <c r="D29" s="240"/>
      <c r="E29" s="240"/>
      <c r="F29" s="240"/>
      <c r="G29" s="240" t="s">
        <v>85</v>
      </c>
    </row>
    <row r="30" spans="1:7" ht="15" customHeight="1" x14ac:dyDescent="0.25">
      <c r="A30" s="94">
        <v>2</v>
      </c>
      <c r="B30" s="94"/>
      <c r="C30" s="292" t="s">
        <v>86</v>
      </c>
      <c r="D30" s="292"/>
      <c r="E30" s="292"/>
      <c r="F30" s="292"/>
      <c r="G30" s="94" t="s">
        <v>73</v>
      </c>
    </row>
    <row r="31" spans="1:7" ht="12.75" customHeight="1" x14ac:dyDescent="0.25">
      <c r="A31" s="113" t="s">
        <v>87</v>
      </c>
      <c r="B31" s="293" t="s">
        <v>88</v>
      </c>
      <c r="C31" s="293"/>
      <c r="D31" s="293"/>
      <c r="E31" s="293"/>
      <c r="F31" s="293"/>
      <c r="G31" s="12">
        <v>0</v>
      </c>
    </row>
    <row r="32" spans="1:7" ht="12.75" customHeight="1" x14ac:dyDescent="0.25">
      <c r="A32" s="113" t="s">
        <v>76</v>
      </c>
      <c r="B32" s="293" t="s">
        <v>89</v>
      </c>
      <c r="C32" s="293"/>
      <c r="D32" s="293"/>
      <c r="E32" s="293"/>
      <c r="F32" s="293"/>
      <c r="G32" s="12">
        <v>0</v>
      </c>
    </row>
    <row r="33" spans="1:9" s="114" customFormat="1" ht="14.25" customHeight="1" x14ac:dyDescent="0.2">
      <c r="A33" s="113" t="s">
        <v>78</v>
      </c>
      <c r="B33" s="294" t="s">
        <v>90</v>
      </c>
      <c r="C33" s="294"/>
      <c r="D33" s="294"/>
      <c r="E33" s="294"/>
      <c r="F33" s="294"/>
      <c r="G33" s="12">
        <v>0</v>
      </c>
    </row>
    <row r="34" spans="1:9" ht="12.75" customHeight="1" x14ac:dyDescent="0.25">
      <c r="A34" s="113" t="s">
        <v>80</v>
      </c>
      <c r="B34" s="290" t="s">
        <v>91</v>
      </c>
      <c r="C34" s="290"/>
      <c r="D34" s="290"/>
      <c r="E34" s="290"/>
      <c r="F34" s="290"/>
      <c r="G34" s="12">
        <v>0</v>
      </c>
    </row>
    <row r="35" spans="1:9" ht="14.25" customHeight="1" x14ac:dyDescent="0.25">
      <c r="A35" s="115" t="s">
        <v>92</v>
      </c>
      <c r="B35" s="290" t="s">
        <v>93</v>
      </c>
      <c r="C35" s="290"/>
      <c r="D35" s="290"/>
      <c r="E35" s="290"/>
      <c r="F35" s="290"/>
      <c r="G35" s="12">
        <v>0</v>
      </c>
    </row>
    <row r="36" spans="1:9" x14ac:dyDescent="0.25">
      <c r="A36" s="116" t="s">
        <v>94</v>
      </c>
      <c r="B36" s="291" t="s">
        <v>95</v>
      </c>
      <c r="C36" s="291"/>
      <c r="D36" s="291"/>
      <c r="E36" s="291"/>
      <c r="F36" s="291"/>
      <c r="G36" s="12">
        <v>0</v>
      </c>
    </row>
    <row r="37" spans="1:9" x14ac:dyDescent="0.25">
      <c r="A37" s="231" t="s">
        <v>96</v>
      </c>
      <c r="B37" s="232"/>
      <c r="C37" s="232"/>
      <c r="D37" s="232"/>
      <c r="E37" s="232"/>
      <c r="F37" s="233"/>
      <c r="G37" s="117">
        <f>SUM(G31:G36)</f>
        <v>0</v>
      </c>
    </row>
    <row r="38" spans="1:9" s="87" customFormat="1" ht="9.9499999999999993" customHeight="1" x14ac:dyDescent="0.2">
      <c r="A38" s="88"/>
      <c r="B38" s="89"/>
      <c r="C38" s="97"/>
      <c r="D38" s="97"/>
      <c r="E38" s="97"/>
      <c r="F38" s="97"/>
      <c r="G38" s="112"/>
    </row>
    <row r="39" spans="1:9" ht="15" customHeight="1" x14ac:dyDescent="0.25">
      <c r="A39" s="240" t="s">
        <v>97</v>
      </c>
      <c r="B39" s="240"/>
      <c r="C39" s="240"/>
      <c r="D39" s="240"/>
      <c r="E39" s="240"/>
      <c r="F39" s="240"/>
      <c r="G39" s="240" t="s">
        <v>85</v>
      </c>
    </row>
    <row r="40" spans="1:9" x14ac:dyDescent="0.25">
      <c r="A40" s="94">
        <v>3</v>
      </c>
      <c r="B40" s="269" t="s">
        <v>98</v>
      </c>
      <c r="C40" s="270"/>
      <c r="D40" s="270"/>
      <c r="E40" s="270"/>
      <c r="F40" s="271"/>
      <c r="G40" s="94" t="s">
        <v>73</v>
      </c>
    </row>
    <row r="41" spans="1:9" ht="12.75" customHeight="1" x14ac:dyDescent="0.25">
      <c r="A41" s="95" t="s">
        <v>87</v>
      </c>
      <c r="B41" s="282" t="s">
        <v>99</v>
      </c>
      <c r="C41" s="283"/>
      <c r="D41" s="283"/>
      <c r="E41" s="283"/>
      <c r="F41" s="284"/>
      <c r="G41" s="12">
        <v>55</v>
      </c>
      <c r="I41" s="83">
        <v>1.44</v>
      </c>
    </row>
    <row r="42" spans="1:9" ht="12.75" customHeight="1" x14ac:dyDescent="0.25">
      <c r="A42" s="95" t="s">
        <v>76</v>
      </c>
      <c r="B42" s="282" t="s">
        <v>100</v>
      </c>
      <c r="C42" s="285"/>
      <c r="D42" s="285"/>
      <c r="E42" s="285"/>
      <c r="F42" s="286"/>
      <c r="G42" s="12">
        <v>48</v>
      </c>
      <c r="I42" s="83">
        <v>1.28</v>
      </c>
    </row>
    <row r="43" spans="1:9" ht="12.75" customHeight="1" x14ac:dyDescent="0.25">
      <c r="A43" s="95" t="s">
        <v>78</v>
      </c>
      <c r="B43" s="282" t="s">
        <v>101</v>
      </c>
      <c r="C43" s="285"/>
      <c r="D43" s="285"/>
      <c r="E43" s="285"/>
      <c r="F43" s="286"/>
      <c r="G43" s="12">
        <v>90</v>
      </c>
      <c r="I43" s="83">
        <v>2.59</v>
      </c>
    </row>
    <row r="44" spans="1:9" x14ac:dyDescent="0.25">
      <c r="A44" s="118" t="s">
        <v>76</v>
      </c>
      <c r="B44" s="287" t="s">
        <v>102</v>
      </c>
      <c r="C44" s="288"/>
      <c r="D44" s="288"/>
      <c r="E44" s="288"/>
      <c r="F44" s="289"/>
      <c r="G44" s="12">
        <f>I44%*G22</f>
        <v>26.78</v>
      </c>
      <c r="I44" s="83">
        <v>1.03</v>
      </c>
    </row>
    <row r="45" spans="1:9" x14ac:dyDescent="0.25">
      <c r="A45" s="231" t="s">
        <v>103</v>
      </c>
      <c r="B45" s="232"/>
      <c r="C45" s="232"/>
      <c r="D45" s="232"/>
      <c r="E45" s="232"/>
      <c r="F45" s="233"/>
      <c r="G45" s="117">
        <f>SUM(G41:G44)</f>
        <v>219.78</v>
      </c>
    </row>
    <row r="46" spans="1:9" s="87" customFormat="1" ht="9.9499999999999993" customHeight="1" x14ac:dyDescent="0.2">
      <c r="A46" s="88"/>
      <c r="B46" s="89"/>
      <c r="C46" s="97"/>
      <c r="D46" s="97"/>
      <c r="E46" s="97"/>
      <c r="F46" s="97"/>
      <c r="G46" s="112"/>
    </row>
    <row r="47" spans="1:9" ht="15" customHeight="1" x14ac:dyDescent="0.25">
      <c r="A47" s="240" t="s">
        <v>104</v>
      </c>
      <c r="B47" s="240"/>
      <c r="C47" s="240"/>
      <c r="D47" s="240"/>
      <c r="E47" s="240"/>
      <c r="F47" s="240"/>
      <c r="G47" s="240"/>
    </row>
    <row r="48" spans="1:9" ht="15" customHeight="1" x14ac:dyDescent="0.25">
      <c r="A48" s="272" t="s">
        <v>105</v>
      </c>
      <c r="B48" s="273"/>
      <c r="C48" s="273"/>
      <c r="D48" s="273"/>
      <c r="E48" s="273"/>
      <c r="F48" s="273"/>
      <c r="G48" s="274"/>
    </row>
    <row r="49" spans="1:7" ht="15" customHeight="1" x14ac:dyDescent="0.25">
      <c r="A49" s="94" t="s">
        <v>106</v>
      </c>
      <c r="B49" s="228" t="s">
        <v>107</v>
      </c>
      <c r="C49" s="229"/>
      <c r="D49" s="229"/>
      <c r="E49" s="230"/>
      <c r="F49" s="94" t="s">
        <v>7</v>
      </c>
      <c r="G49" s="119" t="s">
        <v>108</v>
      </c>
    </row>
    <row r="50" spans="1:7" ht="15" customHeight="1" x14ac:dyDescent="0.25">
      <c r="A50" s="95" t="s">
        <v>87</v>
      </c>
      <c r="B50" s="222" t="s">
        <v>109</v>
      </c>
      <c r="C50" s="223"/>
      <c r="D50" s="223"/>
      <c r="E50" s="224"/>
      <c r="F50" s="120">
        <v>0.2</v>
      </c>
      <c r="G50" s="13">
        <f t="shared" ref="G50:G57" si="0">ROUND(F50*$G$27,2)</f>
        <v>608</v>
      </c>
    </row>
    <row r="51" spans="1:7" ht="15" customHeight="1" x14ac:dyDescent="0.25">
      <c r="A51" s="95" t="s">
        <v>76</v>
      </c>
      <c r="B51" s="222" t="s">
        <v>110</v>
      </c>
      <c r="C51" s="223"/>
      <c r="D51" s="223"/>
      <c r="E51" s="224"/>
      <c r="F51" s="120">
        <v>1.4999999999999999E-2</v>
      </c>
      <c r="G51" s="13">
        <f t="shared" si="0"/>
        <v>45.6</v>
      </c>
    </row>
    <row r="52" spans="1:7" ht="15" customHeight="1" x14ac:dyDescent="0.25">
      <c r="A52" s="95" t="s">
        <v>78</v>
      </c>
      <c r="B52" s="222" t="s">
        <v>111</v>
      </c>
      <c r="C52" s="223"/>
      <c r="D52" s="223"/>
      <c r="E52" s="224"/>
      <c r="F52" s="120">
        <v>0.01</v>
      </c>
      <c r="G52" s="13">
        <f t="shared" si="0"/>
        <v>30.4</v>
      </c>
    </row>
    <row r="53" spans="1:7" ht="15" customHeight="1" x14ac:dyDescent="0.25">
      <c r="A53" s="95" t="s">
        <v>80</v>
      </c>
      <c r="B53" s="222" t="s">
        <v>112</v>
      </c>
      <c r="C53" s="223"/>
      <c r="D53" s="223"/>
      <c r="E53" s="224"/>
      <c r="F53" s="120">
        <v>2E-3</v>
      </c>
      <c r="G53" s="13">
        <f t="shared" si="0"/>
        <v>6.08</v>
      </c>
    </row>
    <row r="54" spans="1:7" ht="15" customHeight="1" x14ac:dyDescent="0.25">
      <c r="A54" s="95" t="s">
        <v>92</v>
      </c>
      <c r="B54" s="222" t="s">
        <v>113</v>
      </c>
      <c r="C54" s="223"/>
      <c r="D54" s="223"/>
      <c r="E54" s="224"/>
      <c r="F54" s="120">
        <v>2.5000000000000001E-2</v>
      </c>
      <c r="G54" s="13">
        <f t="shared" si="0"/>
        <v>76</v>
      </c>
    </row>
    <row r="55" spans="1:7" s="114" customFormat="1" ht="15" customHeight="1" x14ac:dyDescent="0.2">
      <c r="A55" s="95" t="s">
        <v>94</v>
      </c>
      <c r="B55" s="222" t="s">
        <v>114</v>
      </c>
      <c r="C55" s="223"/>
      <c r="D55" s="223"/>
      <c r="E55" s="224"/>
      <c r="F55" s="120">
        <v>0.08</v>
      </c>
      <c r="G55" s="13">
        <f t="shared" si="0"/>
        <v>243.2</v>
      </c>
    </row>
    <row r="56" spans="1:7" ht="15" customHeight="1" x14ac:dyDescent="0.25">
      <c r="A56" s="95" t="s">
        <v>115</v>
      </c>
      <c r="B56" s="222" t="s">
        <v>116</v>
      </c>
      <c r="C56" s="223"/>
      <c r="D56" s="223"/>
      <c r="E56" s="224"/>
      <c r="F56" s="120">
        <v>0.03</v>
      </c>
      <c r="G56" s="13">
        <f t="shared" si="0"/>
        <v>91.2</v>
      </c>
    </row>
    <row r="57" spans="1:7" ht="15" customHeight="1" x14ac:dyDescent="0.25">
      <c r="A57" s="95" t="s">
        <v>117</v>
      </c>
      <c r="B57" s="222" t="s">
        <v>118</v>
      </c>
      <c r="C57" s="223"/>
      <c r="D57" s="223"/>
      <c r="E57" s="224"/>
      <c r="F57" s="120">
        <v>6.0000000000000001E-3</v>
      </c>
      <c r="G57" s="13">
        <f t="shared" si="0"/>
        <v>18.239999999999998</v>
      </c>
    </row>
    <row r="58" spans="1:7" ht="15" customHeight="1" x14ac:dyDescent="0.25">
      <c r="A58" s="231" t="s">
        <v>119</v>
      </c>
      <c r="B58" s="232"/>
      <c r="C58" s="232"/>
      <c r="D58" s="232"/>
      <c r="E58" s="233"/>
      <c r="F58" s="121">
        <f>SUM(F50:F57)</f>
        <v>0.3680000000000001</v>
      </c>
      <c r="G58" s="117">
        <f>SUM(G50:G57)</f>
        <v>1118.72</v>
      </c>
    </row>
    <row r="59" spans="1:7" ht="9.9499999999999993" customHeight="1" x14ac:dyDescent="0.25">
      <c r="A59" s="122"/>
      <c r="B59" s="123"/>
      <c r="C59" s="124"/>
      <c r="D59" s="124"/>
      <c r="E59" s="124"/>
      <c r="F59" s="125"/>
      <c r="G59" s="126"/>
    </row>
    <row r="60" spans="1:7" ht="15" customHeight="1" x14ac:dyDescent="0.25">
      <c r="A60" s="272" t="s">
        <v>120</v>
      </c>
      <c r="B60" s="273"/>
      <c r="C60" s="273"/>
      <c r="D60" s="273"/>
      <c r="E60" s="273"/>
      <c r="F60" s="273"/>
      <c r="G60" s="274"/>
    </row>
    <row r="61" spans="1:7" ht="15" customHeight="1" x14ac:dyDescent="0.25">
      <c r="A61" s="94" t="s">
        <v>121</v>
      </c>
      <c r="B61" s="279" t="s">
        <v>122</v>
      </c>
      <c r="C61" s="280"/>
      <c r="D61" s="280"/>
      <c r="E61" s="281"/>
      <c r="F61" s="94" t="s">
        <v>7</v>
      </c>
      <c r="G61" s="119" t="s">
        <v>108</v>
      </c>
    </row>
    <row r="62" spans="1:7" x14ac:dyDescent="0.25">
      <c r="A62" s="95" t="s">
        <v>87</v>
      </c>
      <c r="B62" s="222" t="s">
        <v>123</v>
      </c>
      <c r="C62" s="223"/>
      <c r="D62" s="223"/>
      <c r="E62" s="224"/>
      <c r="F62" s="120">
        <v>8.3299999999999999E-2</v>
      </c>
      <c r="G62" s="13">
        <f>ROUND(F62*$G$27,2)</f>
        <v>253.23</v>
      </c>
    </row>
    <row r="63" spans="1:7" x14ac:dyDescent="0.25">
      <c r="A63" s="113" t="s">
        <v>76</v>
      </c>
      <c r="B63" s="222" t="s">
        <v>124</v>
      </c>
      <c r="C63" s="223"/>
      <c r="D63" s="223"/>
      <c r="E63" s="224"/>
      <c r="F63" s="120">
        <v>2.7799999999999998E-2</v>
      </c>
      <c r="G63" s="13">
        <f>ROUND(F63*$G$27,2)</f>
        <v>84.51</v>
      </c>
    </row>
    <row r="64" spans="1:7" ht="15" customHeight="1" x14ac:dyDescent="0.25">
      <c r="A64" s="231" t="s">
        <v>4</v>
      </c>
      <c r="B64" s="232"/>
      <c r="C64" s="232"/>
      <c r="D64" s="232"/>
      <c r="E64" s="232"/>
      <c r="F64" s="233"/>
      <c r="G64" s="13">
        <f>SUM(G62:G63)</f>
        <v>337.74</v>
      </c>
    </row>
    <row r="65" spans="1:7" ht="12.75" customHeight="1" x14ac:dyDescent="0.25">
      <c r="A65" s="113" t="s">
        <v>78</v>
      </c>
      <c r="B65" s="222" t="s">
        <v>125</v>
      </c>
      <c r="C65" s="223"/>
      <c r="D65" s="223"/>
      <c r="E65" s="223"/>
      <c r="F65" s="224"/>
      <c r="G65" s="13">
        <f>ROUND(F58*$G$64,2)</f>
        <v>124.29</v>
      </c>
    </row>
    <row r="66" spans="1:7" ht="15" customHeight="1" x14ac:dyDescent="0.25">
      <c r="A66" s="231" t="s">
        <v>126</v>
      </c>
      <c r="B66" s="232"/>
      <c r="C66" s="232"/>
      <c r="D66" s="232"/>
      <c r="E66" s="232"/>
      <c r="F66" s="233"/>
      <c r="G66" s="117">
        <f>SUM(G65,G64)</f>
        <v>462.03000000000003</v>
      </c>
    </row>
    <row r="67" spans="1:7" ht="9.9499999999999993" customHeight="1" x14ac:dyDescent="0.25">
      <c r="A67" s="122"/>
      <c r="B67" s="123"/>
      <c r="C67" s="124"/>
      <c r="D67" s="124"/>
      <c r="E67" s="124"/>
      <c r="F67" s="125"/>
      <c r="G67" s="126"/>
    </row>
    <row r="68" spans="1:7" ht="15" customHeight="1" x14ac:dyDescent="0.25">
      <c r="A68" s="272" t="s">
        <v>127</v>
      </c>
      <c r="B68" s="273"/>
      <c r="C68" s="273"/>
      <c r="D68" s="273"/>
      <c r="E68" s="273"/>
      <c r="F68" s="273"/>
      <c r="G68" s="274"/>
    </row>
    <row r="69" spans="1:7" ht="15" customHeight="1" x14ac:dyDescent="0.25">
      <c r="A69" s="94" t="s">
        <v>128</v>
      </c>
      <c r="B69" s="279" t="s">
        <v>129</v>
      </c>
      <c r="C69" s="280"/>
      <c r="D69" s="280"/>
      <c r="E69" s="280"/>
      <c r="F69" s="281"/>
      <c r="G69" s="119" t="s">
        <v>108</v>
      </c>
    </row>
    <row r="70" spans="1:7" ht="15" customHeight="1" x14ac:dyDescent="0.25">
      <c r="A70" s="95" t="s">
        <v>87</v>
      </c>
      <c r="B70" s="222" t="s">
        <v>130</v>
      </c>
      <c r="C70" s="223"/>
      <c r="D70" s="223"/>
      <c r="E70" s="223"/>
      <c r="F70" s="224"/>
      <c r="G70" s="13">
        <f>G27*0.073%</f>
        <v>2.2191999999999998</v>
      </c>
    </row>
    <row r="71" spans="1:7" ht="15" customHeight="1" x14ac:dyDescent="0.25">
      <c r="A71" s="95" t="s">
        <v>76</v>
      </c>
      <c r="B71" s="222" t="s">
        <v>131</v>
      </c>
      <c r="C71" s="223"/>
      <c r="D71" s="223"/>
      <c r="E71" s="223"/>
      <c r="F71" s="224"/>
      <c r="G71" s="13">
        <f>ROUND(F58*$G$70,2)</f>
        <v>0.82</v>
      </c>
    </row>
    <row r="72" spans="1:7" ht="15" customHeight="1" x14ac:dyDescent="0.25">
      <c r="A72" s="231" t="s">
        <v>132</v>
      </c>
      <c r="B72" s="232"/>
      <c r="C72" s="232"/>
      <c r="D72" s="232"/>
      <c r="E72" s="232"/>
      <c r="F72" s="233"/>
      <c r="G72" s="117">
        <f>SUM(G70:G71)</f>
        <v>3.0391999999999997</v>
      </c>
    </row>
    <row r="73" spans="1:7" ht="9.9499999999999993" customHeight="1" x14ac:dyDescent="0.25">
      <c r="A73" s="122"/>
      <c r="B73" s="123"/>
      <c r="C73" s="124"/>
      <c r="D73" s="124"/>
      <c r="E73" s="124"/>
      <c r="F73" s="125"/>
      <c r="G73" s="126"/>
    </row>
    <row r="74" spans="1:7" ht="15" customHeight="1" x14ac:dyDescent="0.25">
      <c r="A74" s="272" t="s">
        <v>133</v>
      </c>
      <c r="B74" s="273"/>
      <c r="C74" s="273"/>
      <c r="D74" s="273"/>
      <c r="E74" s="273"/>
      <c r="F74" s="273"/>
      <c r="G74" s="274"/>
    </row>
    <row r="75" spans="1:7" ht="18" customHeight="1" x14ac:dyDescent="0.25">
      <c r="A75" s="94" t="s">
        <v>134</v>
      </c>
      <c r="B75" s="279" t="s">
        <v>135</v>
      </c>
      <c r="C75" s="280"/>
      <c r="D75" s="280"/>
      <c r="E75" s="280"/>
      <c r="F75" s="281"/>
      <c r="G75" s="119" t="s">
        <v>108</v>
      </c>
    </row>
    <row r="76" spans="1:7" x14ac:dyDescent="0.25">
      <c r="A76" s="95" t="s">
        <v>87</v>
      </c>
      <c r="B76" s="222" t="s">
        <v>136</v>
      </c>
      <c r="C76" s="223"/>
      <c r="D76" s="223"/>
      <c r="E76" s="223"/>
      <c r="F76" s="224"/>
      <c r="G76" s="13">
        <f>G27*0.42039%</f>
        <v>12.779856000000001</v>
      </c>
    </row>
    <row r="77" spans="1:7" ht="12.75" customHeight="1" x14ac:dyDescent="0.25">
      <c r="A77" s="95" t="s">
        <v>76</v>
      </c>
      <c r="B77" s="222" t="s">
        <v>137</v>
      </c>
      <c r="C77" s="223"/>
      <c r="D77" s="223"/>
      <c r="E77" s="223"/>
      <c r="F77" s="224"/>
      <c r="G77" s="13">
        <f>ROUND(F58*$G$76,2)</f>
        <v>4.7</v>
      </c>
    </row>
    <row r="78" spans="1:7" ht="12.75" customHeight="1" x14ac:dyDescent="0.25">
      <c r="A78" s="95" t="s">
        <v>78</v>
      </c>
      <c r="B78" s="222" t="s">
        <v>138</v>
      </c>
      <c r="C78" s="223"/>
      <c r="D78" s="223"/>
      <c r="E78" s="223"/>
      <c r="F78" s="224"/>
      <c r="G78" s="13">
        <f>ROUND(F55*G76,2)</f>
        <v>1.02</v>
      </c>
    </row>
    <row r="79" spans="1:7" ht="12.75" customHeight="1" x14ac:dyDescent="0.25">
      <c r="A79" s="95" t="s">
        <v>80</v>
      </c>
      <c r="B79" s="222" t="s">
        <v>139</v>
      </c>
      <c r="C79" s="223"/>
      <c r="D79" s="223"/>
      <c r="E79" s="223"/>
      <c r="F79" s="224"/>
      <c r="G79" s="13">
        <f>G27*1.27155%</f>
        <v>38.655119999999997</v>
      </c>
    </row>
    <row r="80" spans="1:7" ht="12.75" customHeight="1" x14ac:dyDescent="0.25">
      <c r="A80" s="95" t="s">
        <v>92</v>
      </c>
      <c r="B80" s="222" t="s">
        <v>140</v>
      </c>
      <c r="C80" s="223"/>
      <c r="D80" s="223"/>
      <c r="E80" s="223"/>
      <c r="F80" s="224"/>
      <c r="G80" s="13">
        <f>ROUND(F58*$G$79,2)</f>
        <v>14.23</v>
      </c>
    </row>
    <row r="81" spans="1:7" ht="12.75" customHeight="1" x14ac:dyDescent="0.25">
      <c r="A81" s="95" t="s">
        <v>94</v>
      </c>
      <c r="B81" s="222" t="s">
        <v>141</v>
      </c>
      <c r="C81" s="223"/>
      <c r="D81" s="223"/>
      <c r="E81" s="223"/>
      <c r="F81" s="224"/>
      <c r="G81" s="13">
        <f>ROUND(F55*G79,2)</f>
        <v>3.09</v>
      </c>
    </row>
    <row r="82" spans="1:7" ht="14.1" customHeight="1" x14ac:dyDescent="0.25">
      <c r="A82" s="231" t="s">
        <v>142</v>
      </c>
      <c r="B82" s="232"/>
      <c r="C82" s="232"/>
      <c r="D82" s="232"/>
      <c r="E82" s="232"/>
      <c r="F82" s="233"/>
      <c r="G82" s="117">
        <f>SUM(G76:G81)</f>
        <v>74.474975999999998</v>
      </c>
    </row>
    <row r="83" spans="1:7" ht="9.9499999999999993" customHeight="1" x14ac:dyDescent="0.25">
      <c r="A83" s="122"/>
      <c r="B83" s="123"/>
      <c r="C83" s="124"/>
      <c r="D83" s="124"/>
      <c r="E83" s="124"/>
      <c r="F83" s="125"/>
      <c r="G83" s="126"/>
    </row>
    <row r="84" spans="1:7" ht="15" customHeight="1" x14ac:dyDescent="0.25">
      <c r="A84" s="272" t="s">
        <v>143</v>
      </c>
      <c r="B84" s="273"/>
      <c r="C84" s="273"/>
      <c r="D84" s="273"/>
      <c r="E84" s="273"/>
      <c r="F84" s="273"/>
      <c r="G84" s="274"/>
    </row>
    <row r="85" spans="1:7" ht="18" customHeight="1" x14ac:dyDescent="0.25">
      <c r="A85" s="94" t="s">
        <v>144</v>
      </c>
      <c r="B85" s="279" t="s">
        <v>145</v>
      </c>
      <c r="C85" s="280"/>
      <c r="D85" s="280"/>
      <c r="E85" s="280"/>
      <c r="F85" s="281"/>
      <c r="G85" s="119" t="s">
        <v>108</v>
      </c>
    </row>
    <row r="86" spans="1:7" x14ac:dyDescent="0.25">
      <c r="A86" s="95" t="s">
        <v>87</v>
      </c>
      <c r="B86" s="222" t="s">
        <v>146</v>
      </c>
      <c r="C86" s="223"/>
      <c r="D86" s="223"/>
      <c r="E86" s="223"/>
      <c r="F86" s="224"/>
      <c r="G86" s="13">
        <f>G27*8.33%</f>
        <v>253.232</v>
      </c>
    </row>
    <row r="87" spans="1:7" x14ac:dyDescent="0.25">
      <c r="A87" s="95" t="s">
        <v>76</v>
      </c>
      <c r="B87" s="222" t="s">
        <v>147</v>
      </c>
      <c r="C87" s="223"/>
      <c r="D87" s="223"/>
      <c r="E87" s="223"/>
      <c r="F87" s="224"/>
      <c r="G87" s="13"/>
    </row>
    <row r="88" spans="1:7" x14ac:dyDescent="0.25">
      <c r="A88" s="95" t="s">
        <v>78</v>
      </c>
      <c r="B88" s="222" t="s">
        <v>148</v>
      </c>
      <c r="C88" s="223"/>
      <c r="D88" s="223"/>
      <c r="E88" s="223"/>
      <c r="F88" s="224"/>
      <c r="G88" s="13">
        <f>G27*1.39%</f>
        <v>42.256</v>
      </c>
    </row>
    <row r="89" spans="1:7" x14ac:dyDescent="0.25">
      <c r="A89" s="95" t="s">
        <v>80</v>
      </c>
      <c r="B89" s="222" t="s">
        <v>149</v>
      </c>
      <c r="C89" s="223"/>
      <c r="D89" s="223"/>
      <c r="E89" s="223"/>
      <c r="F89" s="224"/>
      <c r="G89" s="13">
        <f>G27*0.02%</f>
        <v>0.60799999999999998</v>
      </c>
    </row>
    <row r="90" spans="1:7" x14ac:dyDescent="0.25">
      <c r="A90" s="95" t="s">
        <v>92</v>
      </c>
      <c r="B90" s="222" t="s">
        <v>150</v>
      </c>
      <c r="C90" s="223"/>
      <c r="D90" s="223"/>
      <c r="E90" s="223"/>
      <c r="F90" s="224"/>
      <c r="G90" s="13">
        <f>G27*0.28%</f>
        <v>8.5120000000000005</v>
      </c>
    </row>
    <row r="91" spans="1:7" ht="12.75" customHeight="1" x14ac:dyDescent="0.25">
      <c r="A91" s="95" t="s">
        <v>94</v>
      </c>
      <c r="B91" s="222" t="s">
        <v>151</v>
      </c>
      <c r="C91" s="223"/>
      <c r="D91" s="223"/>
      <c r="E91" s="223"/>
      <c r="F91" s="224"/>
      <c r="G91" s="13">
        <f>G27*0.3333%</f>
        <v>10.13232</v>
      </c>
    </row>
    <row r="92" spans="1:7" ht="12.75" customHeight="1" x14ac:dyDescent="0.25">
      <c r="A92" s="252" t="s">
        <v>152</v>
      </c>
      <c r="B92" s="253"/>
      <c r="C92" s="253"/>
      <c r="D92" s="253"/>
      <c r="E92" s="253"/>
      <c r="F92" s="278"/>
      <c r="G92" s="13">
        <f>SUM(G86:G91)</f>
        <v>314.74032</v>
      </c>
    </row>
    <row r="93" spans="1:7" ht="12.75" customHeight="1" x14ac:dyDescent="0.25">
      <c r="A93" s="95" t="s">
        <v>115</v>
      </c>
      <c r="B93" s="222" t="s">
        <v>153</v>
      </c>
      <c r="C93" s="223"/>
      <c r="D93" s="223"/>
      <c r="E93" s="223"/>
      <c r="F93" s="224"/>
      <c r="G93" s="13">
        <f>G27*3.8%</f>
        <v>115.52</v>
      </c>
    </row>
    <row r="94" spans="1:7" ht="14.1" customHeight="1" x14ac:dyDescent="0.25">
      <c r="A94" s="231" t="s">
        <v>154</v>
      </c>
      <c r="B94" s="232"/>
      <c r="C94" s="232"/>
      <c r="D94" s="232"/>
      <c r="E94" s="232"/>
      <c r="F94" s="233"/>
      <c r="G94" s="117">
        <f>SUM(G92,G93)</f>
        <v>430.26031999999998</v>
      </c>
    </row>
    <row r="95" spans="1:7" ht="9.9499999999999993" customHeight="1" x14ac:dyDescent="0.25">
      <c r="A95" s="269"/>
      <c r="B95" s="270"/>
      <c r="C95" s="270"/>
      <c r="D95" s="270"/>
      <c r="E95" s="270"/>
      <c r="F95" s="270"/>
      <c r="G95" s="271"/>
    </row>
    <row r="96" spans="1:7" ht="15" customHeight="1" x14ac:dyDescent="0.25">
      <c r="A96" s="240" t="s">
        <v>155</v>
      </c>
      <c r="B96" s="240"/>
      <c r="C96" s="240"/>
      <c r="D96" s="240"/>
      <c r="E96" s="240"/>
      <c r="F96" s="240"/>
      <c r="G96" s="240"/>
    </row>
    <row r="97" spans="1:7" ht="15" customHeight="1" x14ac:dyDescent="0.25">
      <c r="A97" s="127">
        <v>4</v>
      </c>
      <c r="B97" s="216" t="s">
        <v>156</v>
      </c>
      <c r="C97" s="217"/>
      <c r="D97" s="217"/>
      <c r="E97" s="217"/>
      <c r="F97" s="218"/>
      <c r="G97" s="127" t="s">
        <v>108</v>
      </c>
    </row>
    <row r="98" spans="1:7" ht="15" customHeight="1" x14ac:dyDescent="0.25">
      <c r="A98" s="95" t="s">
        <v>87</v>
      </c>
      <c r="B98" s="222" t="s">
        <v>157</v>
      </c>
      <c r="C98" s="223"/>
      <c r="D98" s="223"/>
      <c r="E98" s="223"/>
      <c r="F98" s="224"/>
      <c r="G98" s="13">
        <f>G58</f>
        <v>1118.72</v>
      </c>
    </row>
    <row r="99" spans="1:7" ht="15" customHeight="1" x14ac:dyDescent="0.25">
      <c r="A99" s="95" t="s">
        <v>76</v>
      </c>
      <c r="B99" s="222" t="s">
        <v>158</v>
      </c>
      <c r="C99" s="223"/>
      <c r="D99" s="223"/>
      <c r="E99" s="223"/>
      <c r="F99" s="224"/>
      <c r="G99" s="13">
        <f>G66</f>
        <v>462.03000000000003</v>
      </c>
    </row>
    <row r="100" spans="1:7" ht="15" customHeight="1" x14ac:dyDescent="0.25">
      <c r="A100" s="95" t="s">
        <v>78</v>
      </c>
      <c r="B100" s="222" t="s">
        <v>130</v>
      </c>
      <c r="C100" s="223"/>
      <c r="D100" s="223"/>
      <c r="E100" s="223"/>
      <c r="F100" s="224"/>
      <c r="G100" s="13">
        <f>G72</f>
        <v>3.0391999999999997</v>
      </c>
    </row>
    <row r="101" spans="1:7" ht="15" customHeight="1" x14ac:dyDescent="0.25">
      <c r="A101" s="95" t="s">
        <v>80</v>
      </c>
      <c r="B101" s="222" t="s">
        <v>159</v>
      </c>
      <c r="C101" s="223"/>
      <c r="D101" s="223"/>
      <c r="E101" s="223"/>
      <c r="F101" s="224"/>
      <c r="G101" s="13">
        <f>G82</f>
        <v>74.474975999999998</v>
      </c>
    </row>
    <row r="102" spans="1:7" ht="15" customHeight="1" x14ac:dyDescent="0.25">
      <c r="A102" s="95" t="s">
        <v>92</v>
      </c>
      <c r="B102" s="222" t="s">
        <v>160</v>
      </c>
      <c r="C102" s="223"/>
      <c r="D102" s="223"/>
      <c r="E102" s="223"/>
      <c r="F102" s="224"/>
      <c r="G102" s="13">
        <f>G93</f>
        <v>115.52</v>
      </c>
    </row>
    <row r="103" spans="1:7" ht="15" customHeight="1" x14ac:dyDescent="0.25">
      <c r="A103" s="95" t="s">
        <v>94</v>
      </c>
      <c r="B103" s="222" t="s">
        <v>161</v>
      </c>
      <c r="C103" s="223"/>
      <c r="D103" s="223"/>
      <c r="E103" s="223"/>
      <c r="F103" s="224"/>
      <c r="G103" s="13">
        <f>G94</f>
        <v>430.26031999999998</v>
      </c>
    </row>
    <row r="104" spans="1:7" ht="14.1" customHeight="1" x14ac:dyDescent="0.25">
      <c r="A104" s="231" t="s">
        <v>162</v>
      </c>
      <c r="B104" s="232"/>
      <c r="C104" s="232"/>
      <c r="D104" s="232"/>
      <c r="E104" s="232"/>
      <c r="F104" s="233"/>
      <c r="G104" s="117">
        <f>SUM(G98:G103)</f>
        <v>2204.044496</v>
      </c>
    </row>
    <row r="105" spans="1:7" s="87" customFormat="1" ht="9.9499999999999993" customHeight="1" x14ac:dyDescent="0.2">
      <c r="A105" s="88"/>
      <c r="B105" s="89"/>
      <c r="C105" s="97"/>
      <c r="D105" s="97"/>
      <c r="E105" s="97"/>
      <c r="F105" s="97"/>
      <c r="G105" s="112"/>
    </row>
    <row r="106" spans="1:7" s="87" customFormat="1" ht="12.75" x14ac:dyDescent="0.2">
      <c r="A106" s="240" t="s">
        <v>163</v>
      </c>
      <c r="B106" s="240"/>
      <c r="C106" s="240"/>
      <c r="D106" s="240"/>
      <c r="E106" s="240"/>
      <c r="F106" s="240"/>
      <c r="G106" s="240"/>
    </row>
    <row r="107" spans="1:7" s="87" customFormat="1" ht="12.75" x14ac:dyDescent="0.2">
      <c r="A107" s="216" t="s">
        <v>164</v>
      </c>
      <c r="B107" s="217"/>
      <c r="C107" s="217"/>
      <c r="D107" s="217"/>
      <c r="E107" s="217"/>
      <c r="F107" s="218"/>
      <c r="G107" s="127" t="s">
        <v>85</v>
      </c>
    </row>
    <row r="108" spans="1:7" s="87" customFormat="1" ht="12.75" customHeight="1" x14ac:dyDescent="0.2">
      <c r="A108" s="95" t="s">
        <v>87</v>
      </c>
      <c r="B108" s="222" t="s">
        <v>165</v>
      </c>
      <c r="C108" s="223"/>
      <c r="D108" s="223"/>
      <c r="E108" s="223"/>
      <c r="F108" s="224"/>
      <c r="G108" s="128">
        <f>G27</f>
        <v>3040</v>
      </c>
    </row>
    <row r="109" spans="1:7" s="87" customFormat="1" ht="12.75" customHeight="1" x14ac:dyDescent="0.2">
      <c r="A109" s="95" t="s">
        <v>76</v>
      </c>
      <c r="B109" s="222" t="s">
        <v>166</v>
      </c>
      <c r="C109" s="223"/>
      <c r="D109" s="223"/>
      <c r="E109" s="223"/>
      <c r="F109" s="224"/>
      <c r="G109" s="128">
        <f>G37</f>
        <v>0</v>
      </c>
    </row>
    <row r="110" spans="1:7" s="87" customFormat="1" ht="12.75" customHeight="1" x14ac:dyDescent="0.2">
      <c r="A110" s="95" t="s">
        <v>78</v>
      </c>
      <c r="B110" s="222" t="s">
        <v>167</v>
      </c>
      <c r="C110" s="223"/>
      <c r="D110" s="223"/>
      <c r="E110" s="223"/>
      <c r="F110" s="224"/>
      <c r="G110" s="128">
        <f>G45</f>
        <v>219.78</v>
      </c>
    </row>
    <row r="111" spans="1:7" s="87" customFormat="1" ht="12.75" customHeight="1" x14ac:dyDescent="0.2">
      <c r="A111" s="95" t="s">
        <v>80</v>
      </c>
      <c r="B111" s="222" t="s">
        <v>168</v>
      </c>
      <c r="C111" s="223"/>
      <c r="D111" s="223"/>
      <c r="E111" s="223"/>
      <c r="F111" s="224"/>
      <c r="G111" s="128">
        <f>G104</f>
        <v>2204.044496</v>
      </c>
    </row>
    <row r="112" spans="1:7" s="87" customFormat="1" ht="12.75" x14ac:dyDescent="0.2">
      <c r="A112" s="275" t="s">
        <v>169</v>
      </c>
      <c r="B112" s="276"/>
      <c r="C112" s="276"/>
      <c r="D112" s="276"/>
      <c r="E112" s="276"/>
      <c r="F112" s="277"/>
      <c r="G112" s="117">
        <f>SUM(G108:G111)</f>
        <v>5463.8244960000002</v>
      </c>
    </row>
    <row r="113" spans="1:7" s="87" customFormat="1" ht="9.9499999999999993" customHeight="1" x14ac:dyDescent="0.2">
      <c r="A113" s="88"/>
      <c r="B113" s="89"/>
      <c r="C113" s="97"/>
      <c r="D113" s="97"/>
      <c r="E113" s="97"/>
      <c r="F113" s="97"/>
      <c r="G113" s="112"/>
    </row>
    <row r="114" spans="1:7" ht="15" customHeight="1" x14ac:dyDescent="0.25">
      <c r="A114" s="240" t="s">
        <v>170</v>
      </c>
      <c r="B114" s="240"/>
      <c r="C114" s="240"/>
      <c r="D114" s="240"/>
      <c r="E114" s="240"/>
      <c r="F114" s="240"/>
      <c r="G114" s="240"/>
    </row>
    <row r="115" spans="1:7" ht="15" customHeight="1" x14ac:dyDescent="0.25">
      <c r="A115" s="94">
        <v>5</v>
      </c>
      <c r="B115" s="269" t="s">
        <v>171</v>
      </c>
      <c r="C115" s="270"/>
      <c r="D115" s="270"/>
      <c r="E115" s="271"/>
      <c r="F115" s="94" t="s">
        <v>7</v>
      </c>
      <c r="G115" s="119" t="s">
        <v>108</v>
      </c>
    </row>
    <row r="116" spans="1:7" ht="15" customHeight="1" x14ac:dyDescent="0.25">
      <c r="A116" s="272" t="s">
        <v>172</v>
      </c>
      <c r="B116" s="273"/>
      <c r="C116" s="273"/>
      <c r="D116" s="273"/>
      <c r="E116" s="273"/>
      <c r="F116" s="273"/>
      <c r="G116" s="274"/>
    </row>
    <row r="117" spans="1:7" ht="15" customHeight="1" x14ac:dyDescent="0.25">
      <c r="A117" s="95" t="s">
        <v>87</v>
      </c>
      <c r="B117" s="256" t="s">
        <v>173</v>
      </c>
      <c r="C117" s="257"/>
      <c r="D117" s="257"/>
      <c r="E117" s="258"/>
      <c r="F117" s="120">
        <v>0</v>
      </c>
      <c r="G117" s="129">
        <f>ROUND(F117*G112,2)</f>
        <v>0</v>
      </c>
    </row>
    <row r="118" spans="1:7" ht="15" customHeight="1" x14ac:dyDescent="0.25">
      <c r="A118" s="95" t="s">
        <v>76</v>
      </c>
      <c r="B118" s="256" t="s">
        <v>174</v>
      </c>
      <c r="C118" s="257"/>
      <c r="D118" s="257"/>
      <c r="E118" s="258"/>
      <c r="F118" s="120">
        <v>0</v>
      </c>
      <c r="G118" s="129">
        <f>ROUND(F118*G112,2)</f>
        <v>0</v>
      </c>
    </row>
    <row r="119" spans="1:7" x14ac:dyDescent="0.25">
      <c r="A119" s="252" t="s">
        <v>175</v>
      </c>
      <c r="B119" s="253"/>
      <c r="C119" s="254"/>
      <c r="D119" s="254"/>
      <c r="E119" s="255"/>
      <c r="F119" s="130">
        <f>SUM(F117:F118)</f>
        <v>0</v>
      </c>
      <c r="G119" s="13">
        <f>SUM(G117:G118)</f>
        <v>0</v>
      </c>
    </row>
    <row r="120" spans="1:7" ht="15" customHeight="1" x14ac:dyDescent="0.25">
      <c r="A120" s="272" t="s">
        <v>176</v>
      </c>
      <c r="B120" s="273"/>
      <c r="C120" s="273"/>
      <c r="D120" s="273"/>
      <c r="E120" s="273"/>
      <c r="F120" s="273"/>
      <c r="G120" s="274"/>
    </row>
    <row r="121" spans="1:7" x14ac:dyDescent="0.25">
      <c r="A121" s="95" t="s">
        <v>78</v>
      </c>
      <c r="B121" s="256" t="s">
        <v>177</v>
      </c>
      <c r="C121" s="257"/>
      <c r="D121" s="257"/>
      <c r="E121" s="257"/>
      <c r="F121" s="257"/>
      <c r="G121" s="258"/>
    </row>
    <row r="122" spans="1:7" ht="15" customHeight="1" x14ac:dyDescent="0.25">
      <c r="A122" s="247" t="s">
        <v>178</v>
      </c>
      <c r="B122" s="259"/>
      <c r="C122" s="248"/>
      <c r="D122" s="247" t="s">
        <v>179</v>
      </c>
      <c r="E122" s="248"/>
      <c r="F122" s="94" t="s">
        <v>7</v>
      </c>
      <c r="G122" s="131" t="s">
        <v>85</v>
      </c>
    </row>
    <row r="123" spans="1:7" ht="15" customHeight="1" x14ac:dyDescent="0.25">
      <c r="A123" s="260" t="s">
        <v>180</v>
      </c>
      <c r="B123" s="261"/>
      <c r="C123" s="262"/>
      <c r="D123" s="247" t="s">
        <v>181</v>
      </c>
      <c r="E123" s="248"/>
      <c r="F123" s="132">
        <v>0</v>
      </c>
      <c r="G123" s="131">
        <f t="shared" ref="G123:G128" si="1">ROUND($F123*($G$119+$G$112)/(1-$F$129),2)</f>
        <v>0</v>
      </c>
    </row>
    <row r="124" spans="1:7" ht="15" customHeight="1" x14ac:dyDescent="0.25">
      <c r="A124" s="263"/>
      <c r="B124" s="264"/>
      <c r="C124" s="265"/>
      <c r="D124" s="247" t="s">
        <v>182</v>
      </c>
      <c r="E124" s="248"/>
      <c r="F124" s="132">
        <v>0</v>
      </c>
      <c r="G124" s="131">
        <f t="shared" si="1"/>
        <v>0</v>
      </c>
    </row>
    <row r="125" spans="1:7" ht="15" customHeight="1" x14ac:dyDescent="0.25">
      <c r="A125" s="266"/>
      <c r="B125" s="267"/>
      <c r="C125" s="268"/>
      <c r="D125" s="247"/>
      <c r="E125" s="248"/>
      <c r="F125" s="132">
        <v>0</v>
      </c>
      <c r="G125" s="131">
        <f t="shared" si="1"/>
        <v>0</v>
      </c>
    </row>
    <row r="126" spans="1:7" ht="15" customHeight="1" x14ac:dyDescent="0.25">
      <c r="A126" s="241" t="s">
        <v>183</v>
      </c>
      <c r="B126" s="242"/>
      <c r="C126" s="243"/>
      <c r="D126" s="247" t="s">
        <v>184</v>
      </c>
      <c r="E126" s="248"/>
      <c r="F126" s="132">
        <v>0</v>
      </c>
      <c r="G126" s="131">
        <f t="shared" si="1"/>
        <v>0</v>
      </c>
    </row>
    <row r="127" spans="1:7" ht="15" customHeight="1" x14ac:dyDescent="0.25">
      <c r="A127" s="244"/>
      <c r="B127" s="245"/>
      <c r="C127" s="246"/>
      <c r="D127" s="247"/>
      <c r="E127" s="248"/>
      <c r="F127" s="132">
        <v>0</v>
      </c>
      <c r="G127" s="131">
        <f t="shared" si="1"/>
        <v>0</v>
      </c>
    </row>
    <row r="128" spans="1:7" s="114" customFormat="1" ht="15" customHeight="1" x14ac:dyDescent="0.2">
      <c r="A128" s="249" t="s">
        <v>185</v>
      </c>
      <c r="B128" s="250"/>
      <c r="C128" s="251"/>
      <c r="D128" s="247"/>
      <c r="E128" s="248"/>
      <c r="F128" s="132">
        <v>0</v>
      </c>
      <c r="G128" s="131">
        <f t="shared" si="1"/>
        <v>0</v>
      </c>
    </row>
    <row r="129" spans="1:7" ht="12.75" customHeight="1" x14ac:dyDescent="0.25">
      <c r="A129" s="252" t="s">
        <v>186</v>
      </c>
      <c r="B129" s="253"/>
      <c r="C129" s="254"/>
      <c r="D129" s="254"/>
      <c r="E129" s="255"/>
      <c r="F129" s="130">
        <f>SUM(F122:F128)</f>
        <v>0</v>
      </c>
      <c r="G129" s="13">
        <f>SUM(G122:G128)</f>
        <v>0</v>
      </c>
    </row>
    <row r="130" spans="1:7" ht="15" customHeight="1" x14ac:dyDescent="0.25">
      <c r="A130" s="231" t="s">
        <v>187</v>
      </c>
      <c r="B130" s="232"/>
      <c r="C130" s="232"/>
      <c r="D130" s="232"/>
      <c r="E130" s="233"/>
      <c r="F130" s="121"/>
      <c r="G130" s="117">
        <f>SUM(G119,G129)</f>
        <v>0</v>
      </c>
    </row>
    <row r="131" spans="1:7" ht="12.75" customHeight="1" x14ac:dyDescent="0.25">
      <c r="A131" s="234" t="s">
        <v>188</v>
      </c>
      <c r="B131" s="235"/>
      <c r="C131" s="235"/>
      <c r="D131" s="235"/>
      <c r="E131" s="235"/>
      <c r="F131" s="235"/>
      <c r="G131" s="236"/>
    </row>
    <row r="132" spans="1:7" ht="14.1" customHeight="1" x14ac:dyDescent="0.25">
      <c r="A132" s="237" t="s">
        <v>189</v>
      </c>
      <c r="B132" s="238"/>
      <c r="C132" s="238"/>
      <c r="D132" s="238"/>
      <c r="E132" s="238"/>
      <c r="F132" s="238"/>
      <c r="G132" s="239"/>
    </row>
    <row r="133" spans="1:7" x14ac:dyDescent="0.25">
      <c r="A133" s="240" t="s">
        <v>190</v>
      </c>
      <c r="B133" s="240"/>
      <c r="C133" s="240"/>
      <c r="D133" s="240"/>
      <c r="E133" s="240"/>
      <c r="F133" s="240"/>
      <c r="G133" s="240"/>
    </row>
    <row r="134" spans="1:7" ht="15" customHeight="1" x14ac:dyDescent="0.25">
      <c r="A134" s="216" t="s">
        <v>191</v>
      </c>
      <c r="B134" s="217"/>
      <c r="C134" s="217"/>
      <c r="D134" s="217"/>
      <c r="E134" s="217"/>
      <c r="F134" s="218"/>
      <c r="G134" s="127" t="s">
        <v>108</v>
      </c>
    </row>
    <row r="135" spans="1:7" ht="15" customHeight="1" x14ac:dyDescent="0.25">
      <c r="A135" s="95" t="s">
        <v>87</v>
      </c>
      <c r="B135" s="222" t="s">
        <v>165</v>
      </c>
      <c r="C135" s="223"/>
      <c r="D135" s="223"/>
      <c r="E135" s="223"/>
      <c r="F135" s="224"/>
      <c r="G135" s="13">
        <f>G27</f>
        <v>3040</v>
      </c>
    </row>
    <row r="136" spans="1:7" ht="15" customHeight="1" x14ac:dyDescent="0.25">
      <c r="A136" s="95" t="s">
        <v>76</v>
      </c>
      <c r="B136" s="222" t="s">
        <v>166</v>
      </c>
      <c r="C136" s="223"/>
      <c r="D136" s="223"/>
      <c r="E136" s="223"/>
      <c r="F136" s="224"/>
      <c r="G136" s="13">
        <f>G37</f>
        <v>0</v>
      </c>
    </row>
    <row r="137" spans="1:7" ht="15" customHeight="1" x14ac:dyDescent="0.25">
      <c r="A137" s="95" t="s">
        <v>78</v>
      </c>
      <c r="B137" s="222" t="s">
        <v>167</v>
      </c>
      <c r="C137" s="223"/>
      <c r="D137" s="223"/>
      <c r="E137" s="223"/>
      <c r="F137" s="224"/>
      <c r="G137" s="13">
        <f>G45</f>
        <v>219.78</v>
      </c>
    </row>
    <row r="138" spans="1:7" ht="15" customHeight="1" x14ac:dyDescent="0.25">
      <c r="A138" s="95" t="s">
        <v>80</v>
      </c>
      <c r="B138" s="222" t="s">
        <v>168</v>
      </c>
      <c r="C138" s="223"/>
      <c r="D138" s="223"/>
      <c r="E138" s="223"/>
      <c r="F138" s="224"/>
      <c r="G138" s="13">
        <f>G104</f>
        <v>2204.044496</v>
      </c>
    </row>
    <row r="139" spans="1:7" ht="15" customHeight="1" x14ac:dyDescent="0.25">
      <c r="A139" s="225" t="s">
        <v>192</v>
      </c>
      <c r="B139" s="226"/>
      <c r="C139" s="226"/>
      <c r="D139" s="226"/>
      <c r="E139" s="226"/>
      <c r="F139" s="227"/>
      <c r="G139" s="13">
        <f>SUM(G135:G138)</f>
        <v>5463.8244960000002</v>
      </c>
    </row>
    <row r="140" spans="1:7" ht="12.75" customHeight="1" x14ac:dyDescent="0.25">
      <c r="A140" s="95" t="s">
        <v>92</v>
      </c>
      <c r="B140" s="222" t="s">
        <v>193</v>
      </c>
      <c r="C140" s="223"/>
      <c r="D140" s="223"/>
      <c r="E140" s="223"/>
      <c r="F140" s="224"/>
      <c r="G140" s="13">
        <f>G130</f>
        <v>0</v>
      </c>
    </row>
    <row r="141" spans="1:7" ht="14.1" customHeight="1" x14ac:dyDescent="0.25">
      <c r="A141" s="228" t="s">
        <v>194</v>
      </c>
      <c r="B141" s="229"/>
      <c r="C141" s="229"/>
      <c r="D141" s="229"/>
      <c r="E141" s="229"/>
      <c r="F141" s="230"/>
      <c r="G141" s="117">
        <f>SUM(G140,G139)</f>
        <v>5463.8244960000002</v>
      </c>
    </row>
    <row r="142" spans="1:7" s="87" customFormat="1" ht="12.75" x14ac:dyDescent="0.2">
      <c r="A142" s="88"/>
      <c r="B142" s="89"/>
      <c r="C142" s="97"/>
      <c r="D142" s="97"/>
      <c r="E142" s="97"/>
      <c r="F142" s="97"/>
      <c r="G142" s="112"/>
    </row>
    <row r="143" spans="1:7" hidden="1" x14ac:dyDescent="0.25">
      <c r="A143" s="88" t="s">
        <v>195</v>
      </c>
      <c r="B143" s="89"/>
      <c r="E143" s="133"/>
      <c r="F143" s="83"/>
      <c r="G143" s="134"/>
    </row>
    <row r="144" spans="1:7" ht="15" hidden="1" customHeight="1" x14ac:dyDescent="0.25">
      <c r="A144" s="94" t="s">
        <v>196</v>
      </c>
      <c r="B144" s="94"/>
      <c r="C144" s="209"/>
      <c r="D144" s="209"/>
      <c r="E144" s="135" t="s">
        <v>197</v>
      </c>
      <c r="F144" s="209"/>
      <c r="G144" s="209"/>
    </row>
    <row r="145" spans="1:8" ht="15" hidden="1" customHeight="1" x14ac:dyDescent="0.25">
      <c r="A145" s="94" t="s">
        <v>198</v>
      </c>
      <c r="B145" s="94"/>
      <c r="C145" s="209"/>
      <c r="D145" s="209"/>
      <c r="E145" s="136" t="s">
        <v>199</v>
      </c>
      <c r="F145" s="209"/>
      <c r="G145" s="209"/>
    </row>
    <row r="146" spans="1:8" ht="15" hidden="1" customHeight="1" x14ac:dyDescent="0.25">
      <c r="A146" s="94" t="s">
        <v>200</v>
      </c>
      <c r="B146" s="94"/>
      <c r="C146" s="209"/>
      <c r="D146" s="209"/>
      <c r="E146" s="136" t="s">
        <v>201</v>
      </c>
      <c r="F146" s="209"/>
      <c r="G146" s="209"/>
    </row>
    <row r="147" spans="1:8" ht="15" hidden="1" customHeight="1" x14ac:dyDescent="0.25">
      <c r="A147" s="94" t="s">
        <v>202</v>
      </c>
      <c r="B147" s="94"/>
      <c r="C147" s="209"/>
      <c r="D147" s="209"/>
      <c r="F147" s="83"/>
      <c r="G147" s="134"/>
    </row>
    <row r="148" spans="1:8" ht="30.75" hidden="1" customHeight="1" x14ac:dyDescent="0.25">
      <c r="A148" s="210" t="s">
        <v>203</v>
      </c>
      <c r="B148" s="211"/>
      <c r="C148" s="212"/>
      <c r="D148" s="213"/>
      <c r="E148" s="214"/>
      <c r="F148" s="214"/>
      <c r="G148" s="215"/>
    </row>
    <row r="149" spans="1:8" x14ac:dyDescent="0.25">
      <c r="A149" s="216" t="s">
        <v>204</v>
      </c>
      <c r="B149" s="217"/>
      <c r="C149" s="217"/>
      <c r="D149" s="217"/>
      <c r="E149" s="217"/>
      <c r="F149" s="217"/>
      <c r="G149" s="218"/>
    </row>
    <row r="150" spans="1:8" ht="51" x14ac:dyDescent="0.25">
      <c r="A150" s="202" t="s">
        <v>205</v>
      </c>
      <c r="B150" s="219"/>
      <c r="C150" s="98" t="s">
        <v>206</v>
      </c>
      <c r="D150" s="98" t="s">
        <v>207</v>
      </c>
      <c r="E150" s="98" t="s">
        <v>208</v>
      </c>
      <c r="F150" s="98" t="s">
        <v>209</v>
      </c>
      <c r="G150" s="98" t="s">
        <v>210</v>
      </c>
    </row>
    <row r="151" spans="1:8" ht="81.95" customHeight="1" x14ac:dyDescent="0.25">
      <c r="A151" s="220" t="str">
        <f>D8</f>
        <v>MOTORISTA</v>
      </c>
      <c r="B151" s="221"/>
      <c r="C151" s="137">
        <f>G141</f>
        <v>5463.8244960000002</v>
      </c>
      <c r="D151" s="95">
        <f>G6</f>
        <v>1</v>
      </c>
      <c r="E151" s="137">
        <f>C151*D151</f>
        <v>5463.8244960000002</v>
      </c>
      <c r="F151" s="95">
        <v>2</v>
      </c>
      <c r="G151" s="138">
        <f>E151*F151</f>
        <v>10927.648992</v>
      </c>
    </row>
    <row r="152" spans="1:8" x14ac:dyDescent="0.25">
      <c r="A152" s="202" t="s">
        <v>211</v>
      </c>
      <c r="B152" s="203"/>
      <c r="C152" s="204"/>
      <c r="D152" s="204"/>
      <c r="E152" s="204"/>
      <c r="F152" s="205"/>
      <c r="G152" s="139">
        <f>G151</f>
        <v>10927.648992</v>
      </c>
    </row>
    <row r="153" spans="1:8" ht="15.75" customHeight="1" x14ac:dyDescent="0.25">
      <c r="A153" s="206"/>
      <c r="B153" s="207"/>
      <c r="C153" s="207"/>
      <c r="D153" s="207"/>
      <c r="E153" s="207"/>
      <c r="F153" s="207"/>
      <c r="G153" s="208"/>
    </row>
    <row r="154" spans="1:8" ht="25.5" customHeight="1" x14ac:dyDescent="0.25">
      <c r="A154" s="201" t="s">
        <v>212</v>
      </c>
      <c r="B154" s="201"/>
      <c r="C154" s="201"/>
      <c r="D154" s="201"/>
      <c r="E154" s="201"/>
      <c r="F154" s="201"/>
      <c r="G154" s="201"/>
      <c r="H154" s="89"/>
    </row>
    <row r="155" spans="1:8" ht="15.75" x14ac:dyDescent="0.25">
      <c r="A155" s="200" t="s">
        <v>213</v>
      </c>
      <c r="B155" s="200"/>
      <c r="C155" s="200"/>
      <c r="D155" s="200"/>
      <c r="E155" s="200"/>
      <c r="F155" s="200"/>
      <c r="G155" s="200"/>
      <c r="H155" s="140"/>
    </row>
    <row r="156" spans="1:8" ht="15.75" x14ac:dyDescent="0.25">
      <c r="A156" s="200" t="s">
        <v>214</v>
      </c>
      <c r="B156" s="200"/>
      <c r="C156" s="200"/>
      <c r="D156" s="200"/>
      <c r="E156" s="200"/>
      <c r="F156" s="200"/>
      <c r="G156" s="200"/>
      <c r="H156" s="140"/>
    </row>
    <row r="157" spans="1:8" ht="15.75" x14ac:dyDescent="0.25">
      <c r="A157" s="200" t="s">
        <v>215</v>
      </c>
      <c r="B157" s="200"/>
      <c r="C157" s="200"/>
      <c r="D157" s="200"/>
      <c r="E157" s="200"/>
      <c r="F157" s="200"/>
      <c r="G157" s="200"/>
      <c r="H157" s="140"/>
    </row>
    <row r="158" spans="1:8" ht="15.75" x14ac:dyDescent="0.25">
      <c r="A158" s="200" t="s">
        <v>216</v>
      </c>
      <c r="B158" s="200"/>
      <c r="C158" s="200"/>
      <c r="D158" s="200"/>
      <c r="E158" s="200"/>
      <c r="F158" s="200"/>
      <c r="G158" s="200"/>
      <c r="H158" s="140"/>
    </row>
    <row r="159" spans="1:8" ht="15.75" x14ac:dyDescent="0.25">
      <c r="A159" s="200" t="s">
        <v>217</v>
      </c>
      <c r="B159" s="200"/>
      <c r="C159" s="200"/>
      <c r="D159" s="200"/>
      <c r="E159" s="200"/>
      <c r="F159" s="200"/>
      <c r="G159" s="200"/>
      <c r="H159" s="140"/>
    </row>
    <row r="160" spans="1:8" ht="15.75" x14ac:dyDescent="0.25">
      <c r="A160" s="200" t="s">
        <v>218</v>
      </c>
      <c r="B160" s="200"/>
      <c r="C160" s="200"/>
      <c r="D160" s="200"/>
      <c r="E160" s="200"/>
      <c r="F160" s="200"/>
      <c r="G160" s="200"/>
      <c r="H160" s="140"/>
    </row>
    <row r="161" spans="1:8" ht="15.75" x14ac:dyDescent="0.25">
      <c r="A161" s="200" t="s">
        <v>219</v>
      </c>
      <c r="B161" s="200"/>
      <c r="C161" s="200"/>
      <c r="D161" s="200"/>
      <c r="E161" s="200"/>
      <c r="F161" s="200"/>
      <c r="G161" s="200"/>
      <c r="H161" s="140"/>
    </row>
    <row r="162" spans="1:8" ht="15.75" x14ac:dyDescent="0.25">
      <c r="A162" s="200" t="s">
        <v>220</v>
      </c>
      <c r="B162" s="200"/>
      <c r="C162" s="200"/>
      <c r="D162" s="200"/>
      <c r="E162" s="200"/>
      <c r="F162" s="200"/>
      <c r="G162" s="200"/>
      <c r="H162" s="140"/>
    </row>
    <row r="163" spans="1:8" ht="15.75" x14ac:dyDescent="0.25">
      <c r="A163" s="200" t="s">
        <v>221</v>
      </c>
      <c r="B163" s="200"/>
      <c r="C163" s="200"/>
      <c r="D163" s="200"/>
      <c r="E163" s="200"/>
      <c r="F163" s="200"/>
      <c r="G163" s="200"/>
      <c r="H163" s="140"/>
    </row>
    <row r="164" spans="1:8" ht="15.75" x14ac:dyDescent="0.25">
      <c r="A164" s="197" t="s">
        <v>222</v>
      </c>
      <c r="B164" s="197"/>
      <c r="C164" s="197"/>
      <c r="D164" s="197"/>
      <c r="E164" s="197"/>
      <c r="F164" s="197"/>
      <c r="G164" s="197"/>
      <c r="H164" s="140"/>
    </row>
    <row r="165" spans="1:8" ht="15.75" x14ac:dyDescent="0.25">
      <c r="A165" s="200" t="s">
        <v>223</v>
      </c>
      <c r="B165" s="200"/>
      <c r="C165" s="200"/>
      <c r="D165" s="200"/>
      <c r="E165" s="200"/>
      <c r="F165" s="200"/>
      <c r="G165" s="200"/>
      <c r="H165" s="140"/>
    </row>
    <row r="166" spans="1:8" ht="15.75" x14ac:dyDescent="0.25">
      <c r="A166" s="197" t="s">
        <v>224</v>
      </c>
      <c r="B166" s="197"/>
      <c r="C166" s="197"/>
      <c r="D166" s="197"/>
      <c r="E166" s="197"/>
      <c r="F166" s="197"/>
      <c r="G166" s="197"/>
      <c r="H166" s="140"/>
    </row>
    <row r="169" spans="1:8" x14ac:dyDescent="0.25">
      <c r="A169" s="198"/>
      <c r="B169" s="199"/>
      <c r="C169" s="199"/>
      <c r="D169" s="199"/>
    </row>
    <row r="170" spans="1:8" x14ac:dyDescent="0.25">
      <c r="A170" s="142"/>
      <c r="B170" s="142"/>
      <c r="C170" s="143"/>
      <c r="D170" s="144"/>
    </row>
    <row r="171" spans="1:8" x14ac:dyDescent="0.25">
      <c r="A171" s="142"/>
      <c r="B171" s="142"/>
      <c r="C171" s="145"/>
      <c r="D171" s="146"/>
    </row>
  </sheetData>
  <mergeCells count="161">
    <mergeCell ref="A1:G1"/>
    <mergeCell ref="A7:C7"/>
    <mergeCell ref="E7:F7"/>
    <mergeCell ref="A8:C8"/>
    <mergeCell ref="E8:F8"/>
    <mergeCell ref="A10:G10"/>
    <mergeCell ref="A11:G11"/>
    <mergeCell ref="A3:G3"/>
    <mergeCell ref="A5:C5"/>
    <mergeCell ref="E5:F5"/>
    <mergeCell ref="A6:C6"/>
    <mergeCell ref="E6:F6"/>
    <mergeCell ref="A20:G20"/>
    <mergeCell ref="C21:F21"/>
    <mergeCell ref="B22:F22"/>
    <mergeCell ref="B23:F23"/>
    <mergeCell ref="B26:F26"/>
    <mergeCell ref="A12:F12"/>
    <mergeCell ref="A13:F13"/>
    <mergeCell ref="A14:F14"/>
    <mergeCell ref="A15:F15"/>
    <mergeCell ref="A16:G16"/>
    <mergeCell ref="A18:G18"/>
    <mergeCell ref="B34:F34"/>
    <mergeCell ref="B35:F35"/>
    <mergeCell ref="B36:F36"/>
    <mergeCell ref="A37:F37"/>
    <mergeCell ref="A39:G39"/>
    <mergeCell ref="B40:F40"/>
    <mergeCell ref="A27:F27"/>
    <mergeCell ref="A29:G29"/>
    <mergeCell ref="C30:F30"/>
    <mergeCell ref="B31:F31"/>
    <mergeCell ref="B32:F32"/>
    <mergeCell ref="B33:F33"/>
    <mergeCell ref="A48:G48"/>
    <mergeCell ref="B49:E49"/>
    <mergeCell ref="B50:E50"/>
    <mergeCell ref="B51:E51"/>
    <mergeCell ref="B52:E52"/>
    <mergeCell ref="B53:E53"/>
    <mergeCell ref="B41:F41"/>
    <mergeCell ref="B42:F42"/>
    <mergeCell ref="B43:F43"/>
    <mergeCell ref="B44:F44"/>
    <mergeCell ref="A45:F45"/>
    <mergeCell ref="A47:G47"/>
    <mergeCell ref="B61:E61"/>
    <mergeCell ref="B62:E62"/>
    <mergeCell ref="B63:E63"/>
    <mergeCell ref="A64:F64"/>
    <mergeCell ref="B65:F65"/>
    <mergeCell ref="A66:F66"/>
    <mergeCell ref="B54:E54"/>
    <mergeCell ref="B55:E55"/>
    <mergeCell ref="B56:E56"/>
    <mergeCell ref="B57:E57"/>
    <mergeCell ref="A58:E58"/>
    <mergeCell ref="A60:G60"/>
    <mergeCell ref="B75:F75"/>
    <mergeCell ref="B76:F76"/>
    <mergeCell ref="B77:F77"/>
    <mergeCell ref="B78:F78"/>
    <mergeCell ref="B79:F79"/>
    <mergeCell ref="B80:F80"/>
    <mergeCell ref="A68:G68"/>
    <mergeCell ref="B69:F69"/>
    <mergeCell ref="B70:F70"/>
    <mergeCell ref="B71:F71"/>
    <mergeCell ref="A72:F72"/>
    <mergeCell ref="A74:G74"/>
    <mergeCell ref="B89:F89"/>
    <mergeCell ref="B90:F90"/>
    <mergeCell ref="B91:F91"/>
    <mergeCell ref="A92:F92"/>
    <mergeCell ref="B93:F93"/>
    <mergeCell ref="A94:F94"/>
    <mergeCell ref="B81:F81"/>
    <mergeCell ref="A82:F82"/>
    <mergeCell ref="A84:G84"/>
    <mergeCell ref="B85:F85"/>
    <mergeCell ref="B86:F86"/>
    <mergeCell ref="B88:F88"/>
    <mergeCell ref="B87:F87"/>
    <mergeCell ref="B101:F101"/>
    <mergeCell ref="B102:F102"/>
    <mergeCell ref="B103:F103"/>
    <mergeCell ref="A104:F104"/>
    <mergeCell ref="A106:G106"/>
    <mergeCell ref="A107:F107"/>
    <mergeCell ref="A95:G95"/>
    <mergeCell ref="A96:G96"/>
    <mergeCell ref="B97:F97"/>
    <mergeCell ref="B98:F98"/>
    <mergeCell ref="B99:F99"/>
    <mergeCell ref="B100:F100"/>
    <mergeCell ref="B115:E115"/>
    <mergeCell ref="A116:G116"/>
    <mergeCell ref="B117:E117"/>
    <mergeCell ref="B118:E118"/>
    <mergeCell ref="A119:E119"/>
    <mergeCell ref="A120:G120"/>
    <mergeCell ref="B108:F108"/>
    <mergeCell ref="B109:F109"/>
    <mergeCell ref="B110:F110"/>
    <mergeCell ref="B111:F111"/>
    <mergeCell ref="A112:F112"/>
    <mergeCell ref="A114:G114"/>
    <mergeCell ref="A126:C127"/>
    <mergeCell ref="D126:E126"/>
    <mergeCell ref="D127:E127"/>
    <mergeCell ref="A128:C128"/>
    <mergeCell ref="D128:E128"/>
    <mergeCell ref="A129:E129"/>
    <mergeCell ref="B121:G121"/>
    <mergeCell ref="A122:C122"/>
    <mergeCell ref="D122:E122"/>
    <mergeCell ref="A123:C125"/>
    <mergeCell ref="D123:E123"/>
    <mergeCell ref="D124:E124"/>
    <mergeCell ref="D125:E125"/>
    <mergeCell ref="B136:F136"/>
    <mergeCell ref="B137:F137"/>
    <mergeCell ref="B138:F138"/>
    <mergeCell ref="A139:F139"/>
    <mergeCell ref="B140:F140"/>
    <mergeCell ref="A141:F141"/>
    <mergeCell ref="A130:E130"/>
    <mergeCell ref="A131:G131"/>
    <mergeCell ref="A132:G132"/>
    <mergeCell ref="A133:G133"/>
    <mergeCell ref="A134:F134"/>
    <mergeCell ref="B135:F135"/>
    <mergeCell ref="A152:F152"/>
    <mergeCell ref="A153:G153"/>
    <mergeCell ref="C147:D147"/>
    <mergeCell ref="A148:C148"/>
    <mergeCell ref="D148:G148"/>
    <mergeCell ref="A149:G149"/>
    <mergeCell ref="A150:B150"/>
    <mergeCell ref="A151:B151"/>
    <mergeCell ref="C144:D144"/>
    <mergeCell ref="F144:G144"/>
    <mergeCell ref="C145:D145"/>
    <mergeCell ref="F145:G145"/>
    <mergeCell ref="C146:D146"/>
    <mergeCell ref="F146:G146"/>
    <mergeCell ref="A166:G166"/>
    <mergeCell ref="A169:D169"/>
    <mergeCell ref="A160:G160"/>
    <mergeCell ref="A161:G161"/>
    <mergeCell ref="A162:G162"/>
    <mergeCell ref="A163:G163"/>
    <mergeCell ref="A164:G164"/>
    <mergeCell ref="A165:G165"/>
    <mergeCell ref="A154:G154"/>
    <mergeCell ref="A155:G155"/>
    <mergeCell ref="A156:G156"/>
    <mergeCell ref="A157:G157"/>
    <mergeCell ref="A158:G158"/>
    <mergeCell ref="A159:G159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EQUIPAMENTOS</vt:lpstr>
      <vt:lpstr>BDI</vt:lpstr>
      <vt:lpstr>MÃO-DE-OBRA</vt:lpstr>
      <vt:lpstr>'MÃO-DE-OBRA'!Area_de_impressao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Lira</dc:creator>
  <cp:lastModifiedBy>Manoel</cp:lastModifiedBy>
  <cp:lastPrinted>2021-06-16T14:44:35Z</cp:lastPrinted>
  <dcterms:created xsi:type="dcterms:W3CDTF">2021-05-21T13:46:14Z</dcterms:created>
  <dcterms:modified xsi:type="dcterms:W3CDTF">2021-08-10T00:00:28Z</dcterms:modified>
</cp:coreProperties>
</file>